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VII-XII 2011" sheetId="1" r:id="rId1"/>
    <sheet name="VII-IX 2011" sheetId="2" r:id="rId2"/>
    <sheet name="I-VI 2012" sheetId="3" r:id="rId3"/>
    <sheet name="I-IX 2012" sheetId="4" r:id="rId4"/>
    <sheet name="I-X 2012" sheetId="5" r:id="rId5"/>
    <sheet name="I-VI-2013" sheetId="6" r:id="rId6"/>
    <sheet name="I-III 2012" sheetId="7" r:id="rId7"/>
  </sheets>
  <definedNames/>
  <calcPr fullCalcOnLoad="1"/>
</workbook>
</file>

<file path=xl/sharedStrings.xml><?xml version="1.0" encoding="utf-8"?>
<sst xmlns="http://schemas.openxmlformats.org/spreadsheetml/2006/main" count="2147" uniqueCount="344">
  <si>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</si>
  <si>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</si>
  <si>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</si>
  <si>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</si>
  <si>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</si>
  <si>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</si>
  <si>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</si>
  <si>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</si>
  <si>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</si>
  <si>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</si>
  <si>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</si>
  <si>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</si>
  <si>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</si>
  <si>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</si>
  <si>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</si>
  <si>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</si>
  <si>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</si>
  <si>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</si>
  <si>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</si>
  <si>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</si>
  <si>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</si>
  <si>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</si>
  <si>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</si>
  <si>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</si>
  <si>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</si>
  <si>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</si>
  <si>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</si>
  <si>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</si>
  <si>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</si>
  <si>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</si>
  <si>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</si>
  <si>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</si>
  <si>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</si>
  <si>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</si>
  <si>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</si>
  <si>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</si>
  <si>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</si>
  <si>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</si>
  <si>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</si>
  <si>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</si>
  <si>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</si>
  <si>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</si>
  <si>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</si>
  <si>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</si>
  <si>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</si>
  <si>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</si>
  <si>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</si>
  <si>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</si>
  <si>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</si>
  <si>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</si>
  <si>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</si>
  <si>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</si>
  <si>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</si>
  <si>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</si>
  <si>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</si>
  <si>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</si>
  <si>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</si>
  <si>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</si>
  <si>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</si>
  <si>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</si>
  <si>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</si>
  <si>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</si>
  <si>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</si>
  <si>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</si>
  <si>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</si>
  <si>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</si>
  <si>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</si>
  <si>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</si>
  <si>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</si>
  <si>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</si>
  <si>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</si>
  <si>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</si>
  <si>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</si>
  <si>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</si>
  <si>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</si>
  <si>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</si>
  <si>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</si>
  <si>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</si>
  <si>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</si>
  <si>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</si>
  <si>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</si>
  <si>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</si>
  <si>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</si>
  <si>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</si>
  <si>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</si>
  <si>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</si>
  <si>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</si>
  <si>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</si>
  <si>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</si>
  <si>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</si>
  <si>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</si>
  <si>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</si>
  <si>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</si>
  <si>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</si>
  <si>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</si>
  <si>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</si>
  <si>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</si>
  <si>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</si>
  <si>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</si>
  <si>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</si>
  <si>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</si>
  <si>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</si>
  <si>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</si>
  <si>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</si>
  <si>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</si>
  <si>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Tro[kovi osiguranja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</si>
  <si>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</si>
  <si>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</si>
  <si>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</si>
  <si>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</si>
  <si>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</si>
  <si>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</si>
  <si>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</si>
  <si>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</si>
  <si>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</si>
  <si>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</si>
  <si>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</si>
  <si>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</si>
  <si>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</si>
  <si>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</si>
  <si>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</si>
  <si>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</si>
  <si>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</si>
  <si>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</si>
  <si>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</si>
  <si>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</si>
  <si>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</si>
  <si>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</si>
  <si>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</si>
  <si>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</si>
  <si>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</si>
  <si>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</si>
  <si>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</si>
  <si>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</si>
  <si>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</si>
  <si>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</si>
  <si>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</si>
  <si>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</si>
  <si>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</si>
  <si>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</si>
  <si>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</si>
  <si>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</si>
  <si>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</si>
  <si>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</si>
  <si>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</si>
  <si>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</si>
  <si>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</si>
  <si>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</si>
  <si>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</si>
  <si>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</si>
  <si>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</si>
  <si>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</si>
  <si>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</si>
  <si>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</si>
  <si>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</si>
  <si>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</si>
  <si>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</si>
  <si>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</si>
  <si>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</si>
  <si>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</si>
  <si>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</si>
  <si>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</si>
  <si>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</si>
  <si>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</si>
  <si>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</si>
  <si>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</si>
  <si>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</si>
  <si>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</si>
  <si>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DVANAESTOMESECNI IZVESTAJ - DZ POZAREVAC 2011</t>
  </si>
  <si>
    <t>Telefoni-faks</t>
  </si>
  <si>
    <t>Tekući transferi od drugih nivoa vlasti u korist RZZO</t>
  </si>
  <si>
    <t>Tek.tran.od dr.nivoa vlas.u kor.RZZO</t>
  </si>
  <si>
    <t>Pri.od pro.dob.i us.-održavanje prostorija</t>
  </si>
  <si>
    <t>Tek.dob.tran.od fiz.i prav.lica u kor.RZZO</t>
  </si>
  <si>
    <t>Tek.dob.tran.od fiz.i pra.lica u kor.RZZO</t>
  </si>
  <si>
    <t>Mešoviti i neodredjeni prihodi-OZ Dunav-štete</t>
  </si>
  <si>
    <t>Mešoviti i neodredjeni prihodi-telefoni</t>
  </si>
  <si>
    <t>Mešoviti i neodredjeni prihodi-ostalo</t>
  </si>
  <si>
    <t>Mešoviti i neodredjeni prihodi-borav.taksa-KOP</t>
  </si>
  <si>
    <t>Memorand.stavke za ref.ras.-invalidi fond PIO</t>
  </si>
  <si>
    <t>RZZO - van ugovora - sandostatin</t>
  </si>
  <si>
    <t>Memorand.stavke za ref.ras.-bolov.pr.30 d.RZZO</t>
  </si>
  <si>
    <t>Grad</t>
  </si>
  <si>
    <t>bolovanja i invalidi rada</t>
  </si>
  <si>
    <t>SVEGA PRIHODI VII-XII DZP</t>
  </si>
  <si>
    <t>Pokloni za decu zaposlenih</t>
  </si>
  <si>
    <t>Pomoć u med.lečenju zapos.ili člana uže porodice</t>
  </si>
  <si>
    <t>Jubilarne nagrade</t>
  </si>
  <si>
    <t>Nagrade zaposlenima i ostali posebni rashodi</t>
  </si>
  <si>
    <t>Pošta</t>
  </si>
  <si>
    <t>Osiguranje zgrada</t>
  </si>
  <si>
    <t>Naknade članovima upravnih,nadzornih odbora i komisija</t>
  </si>
  <si>
    <t>Usluge javnog zdravstva-inspekcija i analiza</t>
  </si>
  <si>
    <t>Ostale specijalizovane usluge</t>
  </si>
  <si>
    <t>Zidarska radovi</t>
  </si>
  <si>
    <t>Molersko radovi</t>
  </si>
  <si>
    <t>SVEGA  RASHODI VII-XII  DZP-2011</t>
  </si>
  <si>
    <t>bolovanje i invalidi rada</t>
  </si>
  <si>
    <t>DILS</t>
  </si>
  <si>
    <t>SVEGA IZDACI VII-XII DZP- 2011</t>
  </si>
  <si>
    <t>posle knjiženja amortizacije</t>
  </si>
  <si>
    <t>TROMESEČNI IZVESTAJ - DZ POZAREVAC 2012</t>
  </si>
  <si>
    <t>Ostale usluge komunikacije</t>
  </si>
  <si>
    <t>Ostli izdaci za stručno obrazovanje</t>
  </si>
  <si>
    <t>Izdaci za strucne ispite-clan.kom.i drugo</t>
  </si>
  <si>
    <t>Zdravstvena zaštita po ugovoru</t>
  </si>
  <si>
    <t>Ostale usluge i materijal za tek.popravke</t>
  </si>
  <si>
    <t>Tekuće popravke i odr.ostalih obhekata</t>
  </si>
  <si>
    <t>Ostle popravke i održavanje opreme</t>
  </si>
  <si>
    <t>HTZ oprema</t>
  </si>
  <si>
    <t>Materijal za med.testove-RO mat.</t>
  </si>
  <si>
    <t>Stalni porez na imovinu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</si>
  <si>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</si>
  <si>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</si>
  <si>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</si>
  <si>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</si>
  <si>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</si>
  <si>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Mešoviti i neodredjeni prihodi-prevoz kopaonik</t>
  </si>
  <si>
    <t>Memorand.stavke za ref.ras.iz pret.god.</t>
  </si>
  <si>
    <t>sopstveni-04</t>
  </si>
  <si>
    <t>donacije-08</t>
  </si>
  <si>
    <t>Tek.trans.od drug.nivoa vlasti u kor.RZZO</t>
  </si>
  <si>
    <t>Usluge čišćenja</t>
  </si>
  <si>
    <t>Tekuće popravke i odr.mernih i kont.ins.</t>
  </si>
  <si>
    <t>Ostali administrativni materijal</t>
  </si>
  <si>
    <t>Ugradna oprema</t>
  </si>
  <si>
    <t>Elektronska oprema</t>
  </si>
  <si>
    <t>Ostale nekretnine i oprema</t>
  </si>
  <si>
    <t>SVEGA PRIHODI I-VI 2012 DZP</t>
  </si>
  <si>
    <t>SVEGA  RASHODI I-VI 2012 DZP</t>
  </si>
  <si>
    <t>SVEGA IZDACI I-VI 2012 DZP</t>
  </si>
  <si>
    <t>Prih.od imovine koja prip.imao.polis</t>
  </si>
  <si>
    <t>Primanja od prodaje pokretnih stvari u korisr RFZO</t>
  </si>
  <si>
    <t>SVEGA PRIMANJA OD PROD NEF.IMOVINE I-IV DZP</t>
  </si>
  <si>
    <t>Nameštaj</t>
  </si>
  <si>
    <t>Računarska oprema</t>
  </si>
  <si>
    <t>Birotehnička oprema</t>
  </si>
  <si>
    <t>ŠESTOMESEČNI  IZVESTAJ - DZ POZAREVAC 2012</t>
  </si>
  <si>
    <t>RASHODI I IZDACI</t>
  </si>
  <si>
    <t>PRIHODI I PRIMANJA</t>
  </si>
  <si>
    <t>Prihod od imovine koja prip.imaocu polise-Dunav</t>
  </si>
  <si>
    <t>DEVETOMESEČNI  IZVESTAJ - DZ POZAREVAC 2012</t>
  </si>
  <si>
    <t>Deratizacija</t>
  </si>
  <si>
    <t>Usluge održavanja računara</t>
  </si>
  <si>
    <t>Usluge reklame i propagande</t>
  </si>
  <si>
    <t>Ostale medijske usluge</t>
  </si>
  <si>
    <t>Geodetske usluge</t>
  </si>
  <si>
    <t>Usluge očuv.živ.sredine nauke i geodet.usluge</t>
  </si>
  <si>
    <t>Kapitalno održavanje bolnica,domova  zdr.</t>
  </si>
  <si>
    <t>Kapitalno održavanje zgrada i objekata</t>
  </si>
  <si>
    <t>Kompjuterski softver</t>
  </si>
  <si>
    <t>Nematerijalna imovina</t>
  </si>
  <si>
    <t>Donacije</t>
  </si>
  <si>
    <t>Prihodi iz budžeta</t>
  </si>
  <si>
    <t>Memorand.stavke za ref.ras.-Skupština grada Beograda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</si>
  <si>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</si>
  <si>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</si>
  <si>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</si>
  <si>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</si>
  <si>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</si>
  <si>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Donacije i budžet republike</t>
  </si>
  <si>
    <t>Donacije i budžet republike.</t>
  </si>
  <si>
    <t>SVEGA  RASHODI I-IX 2012 DZP</t>
  </si>
  <si>
    <t>SVEGA IZDACI I-IX 2012 DZP</t>
  </si>
  <si>
    <t>SVEGA PRIHODI I-IX 2012 DZP</t>
  </si>
  <si>
    <t>Plate po osnovu sudskih presuda</t>
  </si>
  <si>
    <t>Usluge za izradu softvera</t>
  </si>
  <si>
    <t>Novčane kazne i penali po rešenju sudova</t>
  </si>
  <si>
    <t>bolovanje i inv.rada</t>
  </si>
  <si>
    <t>SVEGA PRIHODI I-X 2012 DZP</t>
  </si>
  <si>
    <t>SVEGA IZDACI I-X 2012 DZP</t>
  </si>
  <si>
    <t>SVEGA  RASHODI I-X 2012 DZP</t>
  </si>
  <si>
    <t>I-X - DESETOMESEČNI IZVESTAJ - DZ POZAREVAC 2012</t>
  </si>
  <si>
    <t>Tekuće popravke i odr.ostalih objekata</t>
  </si>
  <si>
    <t>Kopaonik</t>
  </si>
  <si>
    <t xml:space="preserve">PLANIRANO </t>
  </si>
  <si>
    <t xml:space="preserve"> IZDACI</t>
  </si>
  <si>
    <t xml:space="preserve">RASHODI </t>
  </si>
  <si>
    <t>% ostvarenja</t>
  </si>
  <si>
    <t>Troškovi osiguranja</t>
  </si>
  <si>
    <t>Plate dodaci I naknade zaposlenih sa pripad. dopr. na teret poslodavca</t>
  </si>
  <si>
    <t>Usluge očuv.živ.sredine</t>
  </si>
  <si>
    <t xml:space="preserve">Nagrade zaposlenima </t>
  </si>
  <si>
    <t>Pazar primarna zz</t>
  </si>
  <si>
    <t>Prihodi po fakturama primarne zz</t>
  </si>
  <si>
    <t>Prihodi od Kopaonika</t>
  </si>
  <si>
    <t>Memorand.stavke iz pret.god.</t>
  </si>
  <si>
    <t>Transferi od dr.nivoa vlas.u kor.RZZO</t>
  </si>
  <si>
    <t>Pazar  i fakture zubno</t>
  </si>
  <si>
    <t>Participacija - ukupno DZ Požarevac</t>
  </si>
  <si>
    <t>otpremnine i nagrade</t>
  </si>
  <si>
    <t>ostali indirektni troškovi</t>
  </si>
  <si>
    <t>SVEGA PRIHODI I PRIMANJA</t>
  </si>
  <si>
    <t>Naknade troskova za zaposlene-prevoz</t>
  </si>
  <si>
    <t>od toga  ZA PRIMARNU</t>
  </si>
  <si>
    <t>od toga ZA STOMATOLOGIJU</t>
  </si>
  <si>
    <t>Zubarski materijal UKUPNO</t>
  </si>
  <si>
    <t>Sanitetski materijal ukupno</t>
  </si>
  <si>
    <t>Medicinski I laboratorijski materijal od čega</t>
  </si>
  <si>
    <t>Amortizacija zgrada i opreme</t>
  </si>
  <si>
    <t>Ostali porezi i takse</t>
  </si>
  <si>
    <t>SOCIJALNA DAVANJA ZAPOSLENIMA (bolovanja, otpremnine i solidarne pomoći)</t>
  </si>
  <si>
    <t>Administrativna oprema (ugradna, računarska i za domaćinstvo)</t>
  </si>
  <si>
    <t>RFZO</t>
  </si>
  <si>
    <t>Struktura u %</t>
  </si>
  <si>
    <t>struktura prihoda po izvorimau %</t>
  </si>
  <si>
    <t>struktura rashoda po izvorima u %</t>
  </si>
  <si>
    <t>struktura izdataka po izvorima u %</t>
  </si>
  <si>
    <t>FINANSIJSKO POSLOVANJE DOMA ZDRAVLJA POŽAREVAC PO PERIODIČNOM OBRAČUNU ZA  I - VI 2013. GODINU</t>
  </si>
  <si>
    <t>SVEGA  RASHODI I-IV 2013 DZP</t>
  </si>
  <si>
    <t>SVEGA IZDACI I-VI 2013 DZP</t>
  </si>
  <si>
    <t>REKAPITULACIJA IZVEŠTAJA O FINANSIJSKOM POSLOVANJU DOMA ZDRAVLJA POŽAREVAC PO PERIODIČNOM  OBRAČUNU ZA I-VI 2013. GODINE</t>
  </si>
  <si>
    <t>Zakup imovine i opreme</t>
  </si>
  <si>
    <t>sopstveni prihodi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</si>
  <si>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</si>
  <si>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</si>
  <si>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</si>
  <si>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</si>
  <si>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</si>
  <si>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</si>
  <si>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MAŠINE I OPREMA</t>
  </si>
  <si>
    <t>OSTALE NEKRETNINE I OPREMA</t>
  </si>
  <si>
    <t>Pisaće mašine</t>
  </si>
  <si>
    <t>Ugradna oprema (klime)</t>
  </si>
  <si>
    <t>Računarska oprema (računari i štampači)</t>
  </si>
  <si>
    <t>Oprema za domaćinstvo i ugostiteljastvo (frižideri i sl.)</t>
  </si>
  <si>
    <t>Medicinska i laboratorijska oprema</t>
  </si>
  <si>
    <t>Merni i kontrolni instrumenti</t>
  </si>
  <si>
    <t>Primarna zz</t>
  </si>
  <si>
    <t>Stomatologija</t>
  </si>
  <si>
    <t xml:space="preserve">početno stanje 31.12.2012. </t>
  </si>
  <si>
    <t>SVEGA PRIHODI SA POČETNIM STANJEM iz 2012. godine</t>
  </si>
  <si>
    <t>UKUPNO RASHODI I IZDACI I-VI</t>
  </si>
  <si>
    <t>UKUPNO PRIHODI I PRIMANJA I-VI</t>
  </si>
  <si>
    <t>FINANSIJSKI REZULTAT I-VI</t>
  </si>
  <si>
    <t xml:space="preserve">bolovanje </t>
  </si>
  <si>
    <t>samo stomatologija</t>
  </si>
  <si>
    <t>od toga akreditacija</t>
  </si>
  <si>
    <t>od toga za dečje odeljenje</t>
  </si>
  <si>
    <t>za hitnu pomoć</t>
  </si>
  <si>
    <t>Korekcija z početno stanje</t>
  </si>
  <si>
    <t>FINANSIJSKI REZULTAT I-VI korigovano</t>
  </si>
  <si>
    <t>UO 18.07.</t>
  </si>
  <si>
    <t>RZZO - stomatološke usluge - mater.i ost.troškovi sa nagradama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</si>
</sst>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4" fontId="0" fillId="0" borderId="1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8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" fontId="1" fillId="0" borderId="30" xfId="0" applyNumberFormat="1" applyFon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4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5" fillId="0" borderId="25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0" fontId="4" fillId="0" borderId="20" xfId="0" applyFont="1" applyFill="1" applyBorder="1" applyAlignment="1">
      <alignment horizontal="center" wrapText="1"/>
    </xf>
    <xf numFmtId="4" fontId="4" fillId="0" borderId="2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5" fillId="0" borderId="18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0" borderId="18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4" fontId="5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0" fontId="5" fillId="0" borderId="18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6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 wrapText="1"/>
    </xf>
    <xf numFmtId="4" fontId="2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left" wrapText="1"/>
    </xf>
    <xf numFmtId="4" fontId="3" fillId="4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4" fontId="7" fillId="34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4" borderId="10" xfId="0" applyFont="1" applyFill="1" applyBorder="1" applyAlignment="1">
      <alignment wrapText="1"/>
    </xf>
    <xf numFmtId="4" fontId="9" fillId="4" borderId="10" xfId="0" applyNumberFormat="1" applyFont="1" applyFill="1" applyBorder="1" applyAlignment="1">
      <alignment horizontal="right"/>
    </xf>
    <xf numFmtId="4" fontId="9" fillId="4" borderId="10" xfId="0" applyNumberFormat="1" applyFont="1" applyFill="1" applyBorder="1" applyAlignment="1">
      <alignment wrapText="1"/>
    </xf>
    <xf numFmtId="4" fontId="9" fillId="4" borderId="1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1"/>
  <sheetViews>
    <sheetView zoomScalePageLayoutView="0" workbookViewId="0" topLeftCell="A157">
      <selection activeCell="D274" sqref="D274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3.57421875" style="0" customWidth="1"/>
    <col min="4" max="4" width="13.7109375" style="0" customWidth="1"/>
    <col min="5" max="5" width="12.140625" style="0" customWidth="1"/>
    <col min="6" max="6" width="12.421875" style="0" customWidth="1"/>
    <col min="7" max="7" width="12.8515625" style="0" customWidth="1"/>
    <col min="8" max="8" width="11.8515625" style="0" customWidth="1"/>
    <col min="9" max="9" width="11.57421875" style="0" customWidth="1"/>
    <col min="10" max="10" width="10.140625" style="0" bestFit="1" customWidth="1"/>
  </cols>
  <sheetData>
    <row r="3" spans="3:6" ht="12.75">
      <c r="C3" s="24" t="s">
        <v>168</v>
      </c>
      <c r="D3" s="24"/>
      <c r="E3" s="24"/>
      <c r="F3" s="24"/>
    </row>
    <row r="4" ht="13.5" thickBot="1"/>
    <row r="5" spans="1:10" ht="39" thickBot="1">
      <c r="A5" s="12" t="s">
        <v>0</v>
      </c>
      <c r="B5" s="12" t="s">
        <v>1</v>
      </c>
      <c r="C5" s="12" t="s">
        <v>2</v>
      </c>
      <c r="D5" s="12" t="s">
        <v>3</v>
      </c>
      <c r="E5" s="13" t="s">
        <v>4</v>
      </c>
      <c r="F5" s="12" t="s">
        <v>134</v>
      </c>
      <c r="G5" s="14" t="s">
        <v>6</v>
      </c>
      <c r="H5" s="91" t="s">
        <v>197</v>
      </c>
      <c r="I5" s="97" t="s">
        <v>198</v>
      </c>
      <c r="J5" s="60" t="s">
        <v>182</v>
      </c>
    </row>
    <row r="6" spans="1:10" ht="12.75">
      <c r="A6" s="2">
        <v>411111</v>
      </c>
      <c r="B6" s="2" t="s">
        <v>8</v>
      </c>
      <c r="C6" s="16">
        <v>164370099.7</v>
      </c>
      <c r="D6" s="16">
        <v>160031477.73</v>
      </c>
      <c r="E6" s="16"/>
      <c r="F6" s="16">
        <v>4338621.97</v>
      </c>
      <c r="G6" s="16"/>
      <c r="H6" s="52"/>
      <c r="I6" s="52"/>
      <c r="J6" s="16"/>
    </row>
    <row r="7" spans="1:10" ht="12.75">
      <c r="A7" s="1">
        <v>411112</v>
      </c>
      <c r="B7" s="1" t="s">
        <v>93</v>
      </c>
      <c r="C7" s="18">
        <v>1886549.84</v>
      </c>
      <c r="D7" s="18">
        <v>1886549.84</v>
      </c>
      <c r="E7" s="18"/>
      <c r="F7" s="18"/>
      <c r="G7" s="18"/>
      <c r="H7" s="37"/>
      <c r="I7" s="37"/>
      <c r="J7" s="18"/>
    </row>
    <row r="8" spans="1:10" ht="12.75">
      <c r="A8" s="1">
        <v>411113</v>
      </c>
      <c r="B8" s="1" t="s">
        <v>9</v>
      </c>
      <c r="C8" s="18">
        <v>991911.87</v>
      </c>
      <c r="D8" s="18">
        <v>991911.87</v>
      </c>
      <c r="E8" s="18"/>
      <c r="F8" s="18"/>
      <c r="G8" s="18"/>
      <c r="H8" s="37"/>
      <c r="I8" s="37"/>
      <c r="J8" s="18"/>
    </row>
    <row r="9" spans="1:10" ht="12.75">
      <c r="A9" s="1">
        <v>411114</v>
      </c>
      <c r="B9" s="1" t="s">
        <v>10</v>
      </c>
      <c r="C9" s="18">
        <v>1336423.85</v>
      </c>
      <c r="D9" s="18">
        <v>1336423.85</v>
      </c>
      <c r="E9" s="18"/>
      <c r="F9" s="18"/>
      <c r="G9" s="18"/>
      <c r="H9" s="37"/>
      <c r="I9" s="37"/>
      <c r="J9" s="18"/>
    </row>
    <row r="10" spans="1:10" ht="12.75">
      <c r="A10" s="1">
        <v>411115</v>
      </c>
      <c r="B10" s="1" t="s">
        <v>11</v>
      </c>
      <c r="C10" s="18">
        <v>14323928.64</v>
      </c>
      <c r="D10" s="18">
        <v>14323928.64</v>
      </c>
      <c r="E10" s="18"/>
      <c r="F10" s="18"/>
      <c r="G10" s="18"/>
      <c r="H10" s="37"/>
      <c r="I10" s="37"/>
      <c r="J10" s="18"/>
    </row>
    <row r="11" spans="1:10" ht="12.75">
      <c r="A11" s="1">
        <v>411117</v>
      </c>
      <c r="B11" s="1" t="s">
        <v>12</v>
      </c>
      <c r="C11" s="18">
        <v>3163338.88</v>
      </c>
      <c r="D11" s="18">
        <v>3163338.88</v>
      </c>
      <c r="E11" s="18"/>
      <c r="F11" s="18"/>
      <c r="G11" s="18"/>
      <c r="H11" s="37"/>
      <c r="I11" s="37"/>
      <c r="J11" s="18"/>
    </row>
    <row r="12" spans="1:10" ht="12.75">
      <c r="A12" s="3">
        <v>4111</v>
      </c>
      <c r="B12" s="3" t="s">
        <v>92</v>
      </c>
      <c r="C12" s="21">
        <f>SUM(C6:C11)</f>
        <v>186072252.77999997</v>
      </c>
      <c r="D12" s="21">
        <f>SUM(D6:D11)</f>
        <v>181733630.81</v>
      </c>
      <c r="E12" s="21"/>
      <c r="F12" s="21">
        <f>SUM(F6:F11)</f>
        <v>4338621.97</v>
      </c>
      <c r="G12" s="21"/>
      <c r="H12" s="46"/>
      <c r="I12" s="46"/>
      <c r="J12" s="18"/>
    </row>
    <row r="13" spans="1:10" ht="12.75">
      <c r="A13" s="1">
        <v>412111</v>
      </c>
      <c r="B13" s="1" t="s">
        <v>13</v>
      </c>
      <c r="C13" s="18">
        <v>20470425.15</v>
      </c>
      <c r="D13" s="18">
        <v>19990617.57</v>
      </c>
      <c r="E13" s="18"/>
      <c r="F13" s="18">
        <v>479807.58</v>
      </c>
      <c r="G13" s="18"/>
      <c r="H13" s="37"/>
      <c r="I13" s="37"/>
      <c r="J13" s="18"/>
    </row>
    <row r="14" spans="1:10" ht="12.75">
      <c r="A14" s="1">
        <v>412113</v>
      </c>
      <c r="B14" s="1" t="s">
        <v>130</v>
      </c>
      <c r="C14" s="18">
        <v>1005838.28</v>
      </c>
      <c r="D14" s="18"/>
      <c r="E14" s="18"/>
      <c r="F14" s="18">
        <v>1005838.28</v>
      </c>
      <c r="G14" s="18"/>
      <c r="H14" s="37"/>
      <c r="I14" s="37"/>
      <c r="J14" s="18"/>
    </row>
    <row r="15" spans="1:10" ht="12.75">
      <c r="A15" s="3">
        <v>4121</v>
      </c>
      <c r="B15" s="3" t="s">
        <v>94</v>
      </c>
      <c r="C15" s="21">
        <f>SUM(C13:C14)</f>
        <v>21476263.43</v>
      </c>
      <c r="D15" s="21">
        <f>SUM(D13:D14)</f>
        <v>19990617.57</v>
      </c>
      <c r="E15" s="21"/>
      <c r="F15" s="21">
        <f>SUM(F13:F14)</f>
        <v>1485645.86</v>
      </c>
      <c r="G15" s="21"/>
      <c r="H15" s="46"/>
      <c r="I15" s="46"/>
      <c r="J15" s="18"/>
    </row>
    <row r="16" spans="1:10" ht="12.75">
      <c r="A16" s="1">
        <v>412211</v>
      </c>
      <c r="B16" s="1" t="s">
        <v>14</v>
      </c>
      <c r="C16" s="18">
        <v>11456781.3</v>
      </c>
      <c r="D16" s="18">
        <v>11188525.23</v>
      </c>
      <c r="E16" s="18"/>
      <c r="F16" s="18">
        <v>268256.07</v>
      </c>
      <c r="G16" s="18"/>
      <c r="H16" s="37"/>
      <c r="I16" s="37"/>
      <c r="J16" s="18"/>
    </row>
    <row r="17" spans="1:10" ht="12.75">
      <c r="A17" s="3">
        <v>4122</v>
      </c>
      <c r="B17" s="3" t="s">
        <v>14</v>
      </c>
      <c r="C17" s="21">
        <f>SUM(C16)</f>
        <v>11456781.3</v>
      </c>
      <c r="D17" s="21">
        <f>SUM(D16)</f>
        <v>11188525.23</v>
      </c>
      <c r="E17" s="21"/>
      <c r="F17" s="21">
        <f>SUM(F16)</f>
        <v>268256.07</v>
      </c>
      <c r="G17" s="21"/>
      <c r="H17" s="46"/>
      <c r="I17" s="46"/>
      <c r="J17" s="18"/>
    </row>
    <row r="18" spans="1:10" ht="12.75">
      <c r="A18" s="1">
        <v>412311</v>
      </c>
      <c r="B18" s="1" t="s">
        <v>95</v>
      </c>
      <c r="C18" s="18">
        <v>1397168.44</v>
      </c>
      <c r="D18" s="18">
        <v>1364454.27</v>
      </c>
      <c r="E18" s="18"/>
      <c r="F18" s="18">
        <v>32714.17</v>
      </c>
      <c r="G18" s="18"/>
      <c r="H18" s="37"/>
      <c r="I18" s="37"/>
      <c r="J18" s="18"/>
    </row>
    <row r="19" spans="1:10" ht="12.75">
      <c r="A19" s="3">
        <v>4123</v>
      </c>
      <c r="B19" s="3" t="s">
        <v>96</v>
      </c>
      <c r="C19" s="21">
        <f>SUM(C18)</f>
        <v>1397168.44</v>
      </c>
      <c r="D19" s="21">
        <f>SUM(D18)</f>
        <v>1364454.27</v>
      </c>
      <c r="E19" s="21"/>
      <c r="F19" s="21">
        <f>SUM(F18)</f>
        <v>32714.17</v>
      </c>
      <c r="G19" s="21"/>
      <c r="H19" s="46"/>
      <c r="I19" s="46"/>
      <c r="J19" s="18"/>
    </row>
    <row r="20" spans="1:10" ht="12.75">
      <c r="A20" s="10">
        <v>413142</v>
      </c>
      <c r="B20" s="10" t="s">
        <v>185</v>
      </c>
      <c r="C20" s="73">
        <v>474084.76</v>
      </c>
      <c r="D20" s="21"/>
      <c r="E20" s="21"/>
      <c r="F20" s="73">
        <v>474084.76</v>
      </c>
      <c r="G20" s="21"/>
      <c r="H20" s="46"/>
      <c r="I20" s="46"/>
      <c r="J20" s="18"/>
    </row>
    <row r="21" spans="1:10" ht="12.75">
      <c r="A21" s="1">
        <v>413151</v>
      </c>
      <c r="B21" s="1" t="s">
        <v>15</v>
      </c>
      <c r="C21" s="18">
        <v>93347.64</v>
      </c>
      <c r="D21" s="18"/>
      <c r="E21" s="18"/>
      <c r="F21" s="18"/>
      <c r="G21" s="18">
        <v>93347.64</v>
      </c>
      <c r="H21" s="37"/>
      <c r="I21" s="37"/>
      <c r="J21" s="18"/>
    </row>
    <row r="22" spans="1:10" ht="12.75">
      <c r="A22" s="3">
        <v>4131</v>
      </c>
      <c r="B22" s="3" t="s">
        <v>97</v>
      </c>
      <c r="C22" s="21">
        <f>SUM(C20:C21)</f>
        <v>567432.4</v>
      </c>
      <c r="D22" s="21"/>
      <c r="E22" s="21"/>
      <c r="F22" s="21">
        <f>SUM(F20:F21)</f>
        <v>474084.76</v>
      </c>
      <c r="G22" s="21">
        <f>SUM(G21)</f>
        <v>93347.64</v>
      </c>
      <c r="H22" s="46"/>
      <c r="I22" s="46"/>
      <c r="J22" s="18"/>
    </row>
    <row r="23" spans="1:10" ht="12.75">
      <c r="A23" s="1">
        <v>414111</v>
      </c>
      <c r="B23" s="1" t="s">
        <v>16</v>
      </c>
      <c r="C23" s="18">
        <v>2958706.46</v>
      </c>
      <c r="D23" s="18"/>
      <c r="E23" s="18"/>
      <c r="F23" s="18"/>
      <c r="G23" s="18"/>
      <c r="H23" s="37">
        <v>2958706.46</v>
      </c>
      <c r="I23" s="37"/>
      <c r="J23" s="18"/>
    </row>
    <row r="24" spans="1:10" ht="12.75">
      <c r="A24" s="1">
        <v>414121</v>
      </c>
      <c r="B24" s="1" t="s">
        <v>17</v>
      </c>
      <c r="C24" s="18">
        <v>323515.16</v>
      </c>
      <c r="D24" s="18"/>
      <c r="E24" s="18"/>
      <c r="F24" s="18"/>
      <c r="G24" s="18"/>
      <c r="H24" s="37">
        <v>323515.16</v>
      </c>
      <c r="I24" s="37"/>
      <c r="J24" s="18"/>
    </row>
    <row r="25" spans="1:10" ht="12.75">
      <c r="A25" s="1">
        <v>414131</v>
      </c>
      <c r="B25" s="1" t="s">
        <v>18</v>
      </c>
      <c r="C25" s="18">
        <v>150183.15</v>
      </c>
      <c r="D25" s="18"/>
      <c r="E25" s="18"/>
      <c r="F25" s="18"/>
      <c r="G25" s="18"/>
      <c r="H25" s="37">
        <v>150183.15</v>
      </c>
      <c r="I25" s="37"/>
      <c r="J25" s="18"/>
    </row>
    <row r="26" spans="1:10" ht="12.75">
      <c r="A26" s="3">
        <v>4141</v>
      </c>
      <c r="B26" s="3" t="s">
        <v>98</v>
      </c>
      <c r="C26" s="21">
        <f>SUM(C23:C25)</f>
        <v>3432404.77</v>
      </c>
      <c r="D26" s="21"/>
      <c r="E26" s="21"/>
      <c r="F26" s="21">
        <f>SUM(F23:F25)</f>
        <v>0</v>
      </c>
      <c r="G26" s="21"/>
      <c r="H26" s="46">
        <f>SUM(H23:H25)</f>
        <v>3432404.77</v>
      </c>
      <c r="I26" s="46"/>
      <c r="J26" s="18"/>
    </row>
    <row r="27" spans="1:10" ht="12.75">
      <c r="A27" s="1">
        <v>414311</v>
      </c>
      <c r="B27" s="1" t="s">
        <v>19</v>
      </c>
      <c r="C27" s="18">
        <v>1207240.8</v>
      </c>
      <c r="D27" s="18">
        <v>643275</v>
      </c>
      <c r="E27" s="18"/>
      <c r="F27" s="18">
        <v>563965.8</v>
      </c>
      <c r="G27" s="18"/>
      <c r="H27" s="37"/>
      <c r="I27" s="37"/>
      <c r="J27" s="18"/>
    </row>
    <row r="28" spans="1:10" ht="12.75">
      <c r="A28" s="1">
        <v>414314</v>
      </c>
      <c r="B28" s="1" t="s">
        <v>20</v>
      </c>
      <c r="C28" s="18">
        <v>369027.94</v>
      </c>
      <c r="D28" s="18"/>
      <c r="E28" s="18"/>
      <c r="F28" s="18">
        <v>369027.94</v>
      </c>
      <c r="G28" s="18"/>
      <c r="H28" s="37"/>
      <c r="I28" s="37"/>
      <c r="J28" s="18"/>
    </row>
    <row r="29" spans="1:10" ht="12.75">
      <c r="A29" s="3">
        <v>4143</v>
      </c>
      <c r="B29" s="3" t="s">
        <v>99</v>
      </c>
      <c r="C29" s="21">
        <f>SUM(C27:C28)</f>
        <v>1576268.74</v>
      </c>
      <c r="D29" s="21">
        <f>SUM(D27:D28)</f>
        <v>643275</v>
      </c>
      <c r="E29" s="21"/>
      <c r="F29" s="21">
        <f>SUM(F27:F28)</f>
        <v>932993.74</v>
      </c>
      <c r="G29" s="21"/>
      <c r="H29" s="46"/>
      <c r="I29" s="46"/>
      <c r="J29" s="18"/>
    </row>
    <row r="30" spans="1:10" ht="12.75">
      <c r="A30" s="10">
        <v>414411</v>
      </c>
      <c r="B30" s="10" t="s">
        <v>186</v>
      </c>
      <c r="C30" s="73">
        <v>23488.26</v>
      </c>
      <c r="D30" s="21"/>
      <c r="E30" s="21"/>
      <c r="F30" s="73">
        <v>23488.26</v>
      </c>
      <c r="G30" s="21"/>
      <c r="H30" s="46"/>
      <c r="I30" s="46"/>
      <c r="J30" s="18"/>
    </row>
    <row r="31" spans="1:10" ht="12.75">
      <c r="A31" s="3">
        <v>4144</v>
      </c>
      <c r="B31" s="3" t="s">
        <v>186</v>
      </c>
      <c r="C31" s="21">
        <f>SUM(C30)</f>
        <v>23488.26</v>
      </c>
      <c r="D31" s="21"/>
      <c r="E31" s="21"/>
      <c r="F31" s="21">
        <f>SUM(F30)</f>
        <v>23488.26</v>
      </c>
      <c r="G31" s="21"/>
      <c r="H31" s="46"/>
      <c r="I31" s="46"/>
      <c r="J31" s="18"/>
    </row>
    <row r="32" spans="1:10" ht="12.75">
      <c r="A32" s="1">
        <v>415112</v>
      </c>
      <c r="B32" s="1" t="s">
        <v>21</v>
      </c>
      <c r="C32" s="18">
        <v>6166635.71</v>
      </c>
      <c r="D32" s="18">
        <v>5296788.41</v>
      </c>
      <c r="E32" s="18"/>
      <c r="F32" s="18">
        <v>869847.3</v>
      </c>
      <c r="G32" s="18"/>
      <c r="H32" s="37"/>
      <c r="I32" s="37"/>
      <c r="J32" s="18"/>
    </row>
    <row r="33" spans="1:10" ht="12.75">
      <c r="A33" s="3">
        <v>4151</v>
      </c>
      <c r="B33" s="3" t="s">
        <v>100</v>
      </c>
      <c r="C33" s="21">
        <f>SUM(C32)</f>
        <v>6166635.71</v>
      </c>
      <c r="D33" s="21">
        <f>SUM(D32)</f>
        <v>5296788.41</v>
      </c>
      <c r="E33" s="21"/>
      <c r="F33" s="21">
        <f>SUM(F32)</f>
        <v>869847.3</v>
      </c>
      <c r="G33" s="21"/>
      <c r="H33" s="46"/>
      <c r="I33" s="46"/>
      <c r="J33" s="18"/>
    </row>
    <row r="34" spans="1:10" ht="12.75">
      <c r="A34" s="10">
        <v>416111</v>
      </c>
      <c r="B34" s="10" t="s">
        <v>187</v>
      </c>
      <c r="C34" s="73">
        <v>10152280.96</v>
      </c>
      <c r="D34" s="73">
        <v>9021019.38</v>
      </c>
      <c r="E34" s="73"/>
      <c r="F34" s="73">
        <v>1131261.58</v>
      </c>
      <c r="G34" s="73"/>
      <c r="H34" s="46"/>
      <c r="I34" s="46"/>
      <c r="J34" s="18"/>
    </row>
    <row r="35" spans="1:10" ht="12.75">
      <c r="A35" s="3">
        <v>4161</v>
      </c>
      <c r="B35" s="3" t="s">
        <v>188</v>
      </c>
      <c r="C35" s="21">
        <f>SUM(C34)</f>
        <v>10152280.96</v>
      </c>
      <c r="D35" s="21">
        <f>SUM(D34)</f>
        <v>9021019.38</v>
      </c>
      <c r="E35" s="21"/>
      <c r="F35" s="21">
        <f>SUM(F34)</f>
        <v>1131261.58</v>
      </c>
      <c r="G35" s="21"/>
      <c r="H35" s="46"/>
      <c r="I35" s="46"/>
      <c r="J35" s="18"/>
    </row>
    <row r="36" spans="1:10" ht="12.75">
      <c r="A36" s="1">
        <v>421111</v>
      </c>
      <c r="B36" s="1" t="s">
        <v>22</v>
      </c>
      <c r="C36" s="18">
        <v>960789.32</v>
      </c>
      <c r="D36" s="18">
        <v>747290.25</v>
      </c>
      <c r="E36" s="18">
        <v>76440.8</v>
      </c>
      <c r="F36" s="18">
        <v>117327.56</v>
      </c>
      <c r="G36" s="18">
        <v>13372.21</v>
      </c>
      <c r="H36" s="37">
        <v>4523</v>
      </c>
      <c r="I36" s="37">
        <v>1835.5</v>
      </c>
      <c r="J36" s="18"/>
    </row>
    <row r="37" spans="1:10" ht="12.75">
      <c r="A37" s="3">
        <v>4211</v>
      </c>
      <c r="B37" s="3" t="s">
        <v>101</v>
      </c>
      <c r="C37" s="21">
        <f aca="true" t="shared" si="0" ref="C37:I37">SUM(C36)</f>
        <v>960789.32</v>
      </c>
      <c r="D37" s="21">
        <f t="shared" si="0"/>
        <v>747290.25</v>
      </c>
      <c r="E37" s="21">
        <f t="shared" si="0"/>
        <v>76440.8</v>
      </c>
      <c r="F37" s="21">
        <f t="shared" si="0"/>
        <v>117327.56</v>
      </c>
      <c r="G37" s="21">
        <f t="shared" si="0"/>
        <v>13372.21</v>
      </c>
      <c r="H37" s="46">
        <f t="shared" si="0"/>
        <v>4523</v>
      </c>
      <c r="I37" s="46">
        <f t="shared" si="0"/>
        <v>1835.5</v>
      </c>
      <c r="J37" s="18"/>
    </row>
    <row r="38" spans="1:10" ht="12.75">
      <c r="A38" s="1">
        <v>421211</v>
      </c>
      <c r="B38" s="1" t="s">
        <v>23</v>
      </c>
      <c r="C38" s="18">
        <v>5088091.57</v>
      </c>
      <c r="D38" s="18">
        <v>4870852.32</v>
      </c>
      <c r="E38" s="18"/>
      <c r="F38" s="18"/>
      <c r="G38" s="18">
        <v>217239.25</v>
      </c>
      <c r="H38" s="37"/>
      <c r="I38" s="37"/>
      <c r="J38" s="18"/>
    </row>
    <row r="39" spans="1:10" ht="12.75">
      <c r="A39" s="1">
        <v>421225</v>
      </c>
      <c r="B39" s="1" t="s">
        <v>24</v>
      </c>
      <c r="C39" s="18">
        <v>8321847.68</v>
      </c>
      <c r="D39" s="18">
        <v>8321847.68</v>
      </c>
      <c r="E39" s="18"/>
      <c r="F39" s="18"/>
      <c r="G39" s="18"/>
      <c r="H39" s="37"/>
      <c r="I39" s="37"/>
      <c r="J39" s="18"/>
    </row>
    <row r="40" spans="1:10" ht="12.75">
      <c r="A40" s="3">
        <v>4212</v>
      </c>
      <c r="B40" s="3" t="s">
        <v>102</v>
      </c>
      <c r="C40" s="21">
        <f>SUM(C38:C39)</f>
        <v>13409939.25</v>
      </c>
      <c r="D40" s="21">
        <f>SUM(D38:D39)</f>
        <v>13192700</v>
      </c>
      <c r="E40" s="21"/>
      <c r="F40" s="21"/>
      <c r="G40" s="21">
        <f>SUM(G38:G39)</f>
        <v>217239.25</v>
      </c>
      <c r="H40" s="46"/>
      <c r="I40" s="46"/>
      <c r="J40" s="18"/>
    </row>
    <row r="41" spans="1:10" ht="12.75">
      <c r="A41" s="1">
        <v>421311</v>
      </c>
      <c r="B41" s="1" t="s">
        <v>25</v>
      </c>
      <c r="C41" s="18">
        <v>1372490.17</v>
      </c>
      <c r="D41" s="18">
        <v>1062600.86</v>
      </c>
      <c r="E41" s="18">
        <v>287554.6</v>
      </c>
      <c r="F41" s="18"/>
      <c r="G41" s="18">
        <v>22334.71</v>
      </c>
      <c r="H41" s="37"/>
      <c r="I41" s="37"/>
      <c r="J41" s="18"/>
    </row>
    <row r="42" spans="1:10" ht="12.75">
      <c r="A42" s="1">
        <v>421324</v>
      </c>
      <c r="B42" s="1" t="s">
        <v>26</v>
      </c>
      <c r="C42" s="18">
        <v>612255.01</v>
      </c>
      <c r="D42" s="18">
        <v>534330.18</v>
      </c>
      <c r="E42" s="18"/>
      <c r="F42" s="18"/>
      <c r="G42" s="18">
        <v>77924.83</v>
      </c>
      <c r="H42" s="37"/>
      <c r="I42" s="37"/>
      <c r="J42" s="18"/>
    </row>
    <row r="43" spans="1:10" ht="12.75">
      <c r="A43" s="3">
        <v>4213</v>
      </c>
      <c r="B43" s="3" t="s">
        <v>103</v>
      </c>
      <c r="C43" s="21">
        <f>SUM(C41:C42)</f>
        <v>1984745.18</v>
      </c>
      <c r="D43" s="21">
        <f>SUM(D41:D42)</f>
        <v>1596931.04</v>
      </c>
      <c r="E43" s="21">
        <f>SUM(E41:E42)</f>
        <v>287554.6</v>
      </c>
      <c r="F43" s="21">
        <f>SUM(F41:F42)</f>
        <v>0</v>
      </c>
      <c r="G43" s="21">
        <f>SUM(G41:G42)</f>
        <v>100259.54000000001</v>
      </c>
      <c r="H43" s="46"/>
      <c r="I43" s="46"/>
      <c r="J43" s="18"/>
    </row>
    <row r="44" spans="1:10" ht="12.75">
      <c r="A44" s="3"/>
      <c r="B44" s="3"/>
      <c r="C44" s="21"/>
      <c r="D44" s="21"/>
      <c r="E44" s="21"/>
      <c r="F44" s="21"/>
      <c r="G44" s="21"/>
      <c r="H44" s="46"/>
      <c r="I44" s="46"/>
      <c r="J44" s="18"/>
    </row>
    <row r="45" spans="1:10" ht="13.5" thickBot="1">
      <c r="A45" s="3"/>
      <c r="B45" s="3"/>
      <c r="C45" s="21"/>
      <c r="D45" s="21"/>
      <c r="E45" s="21"/>
      <c r="F45" s="21"/>
      <c r="G45" s="21"/>
      <c r="H45" s="46"/>
      <c r="I45" s="46"/>
      <c r="J45" s="18"/>
    </row>
    <row r="46" spans="1:10" ht="26.25" thickBot="1">
      <c r="A46" s="12" t="s">
        <v>0</v>
      </c>
      <c r="B46" s="12" t="s">
        <v>1</v>
      </c>
      <c r="C46" s="12" t="s">
        <v>2</v>
      </c>
      <c r="D46" s="12" t="s">
        <v>3</v>
      </c>
      <c r="E46" s="13" t="s">
        <v>4</v>
      </c>
      <c r="F46" s="12" t="s">
        <v>134</v>
      </c>
      <c r="G46" s="14" t="s">
        <v>6</v>
      </c>
      <c r="H46" s="91" t="s">
        <v>7</v>
      </c>
      <c r="I46" s="98" t="s">
        <v>198</v>
      </c>
      <c r="J46" s="42" t="s">
        <v>182</v>
      </c>
    </row>
    <row r="47" spans="1:10" ht="12.75">
      <c r="A47" s="1">
        <v>421411</v>
      </c>
      <c r="B47" s="1" t="s">
        <v>27</v>
      </c>
      <c r="C47" s="18">
        <v>421832.82</v>
      </c>
      <c r="D47" s="18">
        <v>406222.04</v>
      </c>
      <c r="E47" s="18"/>
      <c r="F47" s="18">
        <v>8436.11</v>
      </c>
      <c r="G47" s="18">
        <v>7174.67</v>
      </c>
      <c r="H47" s="37"/>
      <c r="I47" s="37"/>
      <c r="J47" s="18"/>
    </row>
    <row r="48" spans="1:10" ht="12.75">
      <c r="A48" s="1">
        <v>421412</v>
      </c>
      <c r="B48" s="1" t="s">
        <v>28</v>
      </c>
      <c r="C48" s="18">
        <v>29500</v>
      </c>
      <c r="D48" s="18"/>
      <c r="E48" s="18"/>
      <c r="F48" s="18">
        <v>29500</v>
      </c>
      <c r="G48" s="18"/>
      <c r="H48" s="37"/>
      <c r="I48" s="37"/>
      <c r="J48" s="18"/>
    </row>
    <row r="49" spans="1:10" ht="12.75">
      <c r="A49" s="1">
        <v>421414</v>
      </c>
      <c r="B49" s="1" t="s">
        <v>29</v>
      </c>
      <c r="C49" s="18">
        <v>344104.16</v>
      </c>
      <c r="D49" s="18"/>
      <c r="E49" s="18"/>
      <c r="F49" s="18">
        <v>344104.16</v>
      </c>
      <c r="G49" s="18"/>
      <c r="H49" s="37"/>
      <c r="I49" s="37"/>
      <c r="J49" s="18"/>
    </row>
    <row r="50" spans="1:10" ht="12.75">
      <c r="A50" s="1">
        <v>421421</v>
      </c>
      <c r="B50" s="1" t="s">
        <v>189</v>
      </c>
      <c r="C50" s="18">
        <v>14200</v>
      </c>
      <c r="D50" s="18">
        <v>13200</v>
      </c>
      <c r="E50" s="18"/>
      <c r="F50" s="18">
        <v>1000</v>
      </c>
      <c r="G50" s="18"/>
      <c r="H50" s="37"/>
      <c r="I50" s="37"/>
      <c r="J50" s="18"/>
    </row>
    <row r="51" spans="1:10" ht="12.75">
      <c r="A51" s="1">
        <v>421422</v>
      </c>
      <c r="B51" s="1" t="s">
        <v>31</v>
      </c>
      <c r="C51" s="18">
        <v>154904</v>
      </c>
      <c r="D51" s="18">
        <v>154754</v>
      </c>
      <c r="E51" s="18"/>
      <c r="F51" s="18">
        <v>150</v>
      </c>
      <c r="G51" s="18"/>
      <c r="H51" s="37"/>
      <c r="I51" s="37"/>
      <c r="J51" s="18"/>
    </row>
    <row r="52" spans="1:10" ht="12.75">
      <c r="A52" s="3">
        <v>4214</v>
      </c>
      <c r="B52" s="3" t="s">
        <v>104</v>
      </c>
      <c r="C52" s="21">
        <f>SUM(C47:C51)</f>
        <v>964540.98</v>
      </c>
      <c r="D52" s="21">
        <f>SUM(D47:D51)</f>
        <v>574176.04</v>
      </c>
      <c r="E52" s="21"/>
      <c r="F52" s="21">
        <f>SUM(F47:F51)</f>
        <v>383190.26999999996</v>
      </c>
      <c r="G52" s="21">
        <f>SUM(G47:G51)</f>
        <v>7174.67</v>
      </c>
      <c r="H52" s="46"/>
      <c r="I52" s="46"/>
      <c r="J52" s="18"/>
    </row>
    <row r="53" spans="1:10" ht="12.75">
      <c r="A53" s="87">
        <v>421511</v>
      </c>
      <c r="B53" s="89" t="s">
        <v>190</v>
      </c>
      <c r="C53" s="70">
        <v>318356.7</v>
      </c>
      <c r="D53" s="95">
        <v>318356.7</v>
      </c>
      <c r="E53" s="94"/>
      <c r="F53" s="71"/>
      <c r="G53" s="86"/>
      <c r="H53" s="92"/>
      <c r="I53" s="96"/>
      <c r="J53" s="16"/>
    </row>
    <row r="54" spans="1:10" ht="12.75">
      <c r="A54" s="1">
        <v>421512</v>
      </c>
      <c r="B54" s="88" t="s">
        <v>32</v>
      </c>
      <c r="C54" s="18">
        <v>230071.57</v>
      </c>
      <c r="D54" s="18">
        <v>229471.57</v>
      </c>
      <c r="E54" s="18"/>
      <c r="F54" s="18">
        <v>600</v>
      </c>
      <c r="G54" s="18"/>
      <c r="H54" s="37"/>
      <c r="I54" s="37"/>
      <c r="J54" s="18"/>
    </row>
    <row r="55" spans="1:10" ht="12.75">
      <c r="A55" s="1">
        <v>421513</v>
      </c>
      <c r="B55" s="1" t="s">
        <v>33</v>
      </c>
      <c r="C55" s="18">
        <v>523827.41</v>
      </c>
      <c r="D55" s="18">
        <v>523827.41</v>
      </c>
      <c r="E55" s="18"/>
      <c r="F55" s="18"/>
      <c r="G55" s="18"/>
      <c r="H55" s="37"/>
      <c r="I55" s="37"/>
      <c r="J55" s="18"/>
    </row>
    <row r="56" spans="1:10" ht="12.75">
      <c r="A56" s="1">
        <v>421519</v>
      </c>
      <c r="B56" s="1" t="s">
        <v>34</v>
      </c>
      <c r="C56" s="18">
        <v>623985.17</v>
      </c>
      <c r="D56" s="18">
        <v>623985.17</v>
      </c>
      <c r="E56" s="18"/>
      <c r="F56" s="18"/>
      <c r="G56" s="18"/>
      <c r="H56" s="37"/>
      <c r="I56" s="37"/>
      <c r="J56" s="18"/>
    </row>
    <row r="57" spans="1:10" ht="12.75">
      <c r="A57" s="1">
        <v>421521</v>
      </c>
      <c r="B57" s="1" t="s">
        <v>35</v>
      </c>
      <c r="C57" s="18">
        <v>36468</v>
      </c>
      <c r="D57" s="18">
        <v>36468</v>
      </c>
      <c r="E57" s="18"/>
      <c r="F57" s="18"/>
      <c r="G57" s="18"/>
      <c r="H57" s="37"/>
      <c r="I57" s="37"/>
      <c r="J57" s="18"/>
    </row>
    <row r="58" spans="1:10" ht="12.75">
      <c r="A58" s="3">
        <v>4215</v>
      </c>
      <c r="B58" s="3" t="s">
        <v>105</v>
      </c>
      <c r="C58" s="21">
        <f>SUM(C53:C57)</f>
        <v>1732708.85</v>
      </c>
      <c r="D58" s="21">
        <f>SUM(D53:D57)</f>
        <v>1732108.85</v>
      </c>
      <c r="E58" s="21"/>
      <c r="F58" s="21">
        <f>SUM(F54:F57)</f>
        <v>600</v>
      </c>
      <c r="G58" s="21"/>
      <c r="H58" s="46"/>
      <c r="I58" s="46"/>
      <c r="J58" s="18"/>
    </row>
    <row r="59" spans="1:10" ht="12.75">
      <c r="A59" s="1">
        <v>422111</v>
      </c>
      <c r="B59" s="1" t="s">
        <v>36</v>
      </c>
      <c r="C59" s="18">
        <v>116203</v>
      </c>
      <c r="D59" s="18"/>
      <c r="E59" s="18"/>
      <c r="F59" s="18">
        <v>105781</v>
      </c>
      <c r="G59" s="18">
        <v>10422</v>
      </c>
      <c r="H59" s="37"/>
      <c r="I59" s="37"/>
      <c r="J59" s="18"/>
    </row>
    <row r="60" spans="1:10" ht="12.75">
      <c r="A60" s="1">
        <v>422121</v>
      </c>
      <c r="B60" s="1" t="s">
        <v>37</v>
      </c>
      <c r="C60" s="18">
        <v>57271.13</v>
      </c>
      <c r="D60" s="18"/>
      <c r="E60" s="18"/>
      <c r="F60" s="18">
        <v>52384.77</v>
      </c>
      <c r="G60" s="18">
        <v>4886.36</v>
      </c>
      <c r="H60" s="37"/>
      <c r="I60" s="37"/>
      <c r="J60" s="18"/>
    </row>
    <row r="61" spans="1:10" ht="12.75">
      <c r="A61" s="1">
        <v>422194</v>
      </c>
      <c r="B61" s="1" t="s">
        <v>38</v>
      </c>
      <c r="C61" s="18">
        <v>33459.26</v>
      </c>
      <c r="D61" s="18"/>
      <c r="E61" s="18"/>
      <c r="F61" s="18">
        <v>22644.4</v>
      </c>
      <c r="G61" s="18">
        <v>10814.86</v>
      </c>
      <c r="H61" s="37"/>
      <c r="I61" s="37"/>
      <c r="J61" s="18"/>
    </row>
    <row r="62" spans="1:10" ht="12.75">
      <c r="A62" s="1">
        <v>422199</v>
      </c>
      <c r="B62" s="1" t="s">
        <v>39</v>
      </c>
      <c r="C62" s="18">
        <v>25400</v>
      </c>
      <c r="D62" s="18"/>
      <c r="E62" s="18"/>
      <c r="F62" s="18">
        <v>25400</v>
      </c>
      <c r="G62" s="18"/>
      <c r="H62" s="37"/>
      <c r="I62" s="37"/>
      <c r="J62" s="18"/>
    </row>
    <row r="63" spans="1:10" ht="12.75">
      <c r="A63" s="3">
        <v>4221</v>
      </c>
      <c r="B63" s="3" t="s">
        <v>106</v>
      </c>
      <c r="C63" s="21">
        <f>SUM(C59:C62)</f>
        <v>232333.39</v>
      </c>
      <c r="D63" s="21"/>
      <c r="E63" s="21"/>
      <c r="F63" s="21">
        <f>SUM(F59:F62)</f>
        <v>206210.16999999998</v>
      </c>
      <c r="G63" s="21">
        <f>SUM(G59:G62)</f>
        <v>26123.22</v>
      </c>
      <c r="H63" s="46"/>
      <c r="I63" s="46"/>
      <c r="J63" s="18"/>
    </row>
    <row r="64" spans="1:10" ht="12.75">
      <c r="A64" s="1">
        <v>423291</v>
      </c>
      <c r="B64" s="1" t="s">
        <v>40</v>
      </c>
      <c r="C64" s="18">
        <v>172444.66</v>
      </c>
      <c r="D64" s="18">
        <v>125244.66</v>
      </c>
      <c r="E64" s="18"/>
      <c r="F64" s="18">
        <v>47200</v>
      </c>
      <c r="G64" s="18"/>
      <c r="H64" s="37"/>
      <c r="I64" s="37"/>
      <c r="J64" s="18"/>
    </row>
    <row r="65" spans="1:10" ht="12.75">
      <c r="A65" s="3">
        <v>4232</v>
      </c>
      <c r="B65" s="3" t="s">
        <v>107</v>
      </c>
      <c r="C65" s="21">
        <f>SUM(C64)</f>
        <v>172444.66</v>
      </c>
      <c r="D65" s="21">
        <f>SUM(D64)</f>
        <v>125244.66</v>
      </c>
      <c r="E65" s="21"/>
      <c r="F65" s="21">
        <f>SUM(F64)</f>
        <v>47200</v>
      </c>
      <c r="G65" s="21"/>
      <c r="H65" s="46"/>
      <c r="I65" s="46"/>
      <c r="J65" s="18"/>
    </row>
    <row r="66" spans="1:10" ht="12.75">
      <c r="A66" s="1">
        <v>423311</v>
      </c>
      <c r="B66" s="1" t="s">
        <v>42</v>
      </c>
      <c r="C66" s="18">
        <v>222000</v>
      </c>
      <c r="D66" s="18"/>
      <c r="E66" s="18"/>
      <c r="F66" s="18">
        <v>222000</v>
      </c>
      <c r="G66" s="18"/>
      <c r="H66" s="37"/>
      <c r="I66" s="37"/>
      <c r="J66" s="18"/>
    </row>
    <row r="67" spans="1:10" ht="12.75">
      <c r="A67" s="1">
        <v>423321</v>
      </c>
      <c r="B67" s="1" t="s">
        <v>41</v>
      </c>
      <c r="C67" s="18">
        <v>23720</v>
      </c>
      <c r="D67" s="18"/>
      <c r="E67" s="18"/>
      <c r="F67" s="18">
        <v>23720</v>
      </c>
      <c r="G67" s="18"/>
      <c r="H67" s="37"/>
      <c r="I67" s="37"/>
      <c r="J67" s="18"/>
    </row>
    <row r="68" spans="1:10" ht="12.75">
      <c r="A68" s="1">
        <v>4233910</v>
      </c>
      <c r="B68" s="1" t="s">
        <v>131</v>
      </c>
      <c r="C68" s="18">
        <v>148876.37</v>
      </c>
      <c r="D68" s="18"/>
      <c r="E68" s="18"/>
      <c r="F68" s="18">
        <v>148876.37</v>
      </c>
      <c r="G68" s="18"/>
      <c r="H68" s="37"/>
      <c r="I68" s="37"/>
      <c r="J68" s="18"/>
    </row>
    <row r="69" spans="1:10" ht="12.75">
      <c r="A69" s="3">
        <v>4233</v>
      </c>
      <c r="B69" s="3" t="s">
        <v>108</v>
      </c>
      <c r="C69" s="21">
        <f>SUM(C66:C68)</f>
        <v>394596.37</v>
      </c>
      <c r="D69" s="21"/>
      <c r="E69" s="21"/>
      <c r="F69" s="21">
        <f>SUM(F66:F68)</f>
        <v>394596.37</v>
      </c>
      <c r="G69" s="21"/>
      <c r="H69" s="46"/>
      <c r="I69" s="46"/>
      <c r="J69" s="18"/>
    </row>
    <row r="70" spans="1:10" ht="12.75">
      <c r="A70" s="1">
        <v>423421</v>
      </c>
      <c r="B70" s="1" t="s">
        <v>43</v>
      </c>
      <c r="C70" s="18">
        <v>17577.98</v>
      </c>
      <c r="D70" s="18"/>
      <c r="E70" s="18"/>
      <c r="F70" s="18">
        <v>17577.98</v>
      </c>
      <c r="G70" s="18"/>
      <c r="H70" s="37"/>
      <c r="I70" s="37"/>
      <c r="J70" s="18"/>
    </row>
    <row r="71" spans="1:10" ht="12.75">
      <c r="A71" s="4">
        <v>423432</v>
      </c>
      <c r="B71" s="4" t="s">
        <v>44</v>
      </c>
      <c r="C71" s="19">
        <v>192880.44</v>
      </c>
      <c r="D71" s="19"/>
      <c r="E71" s="19"/>
      <c r="F71" s="19">
        <v>192880.44</v>
      </c>
      <c r="G71" s="19"/>
      <c r="H71" s="51"/>
      <c r="I71" s="37"/>
      <c r="J71" s="18"/>
    </row>
    <row r="72" spans="1:10" ht="12.75">
      <c r="A72" s="3">
        <v>4234</v>
      </c>
      <c r="B72" s="3" t="s">
        <v>109</v>
      </c>
      <c r="C72" s="21">
        <f>SUM(C70:C71)</f>
        <v>210458.42</v>
      </c>
      <c r="D72" s="21"/>
      <c r="E72" s="21"/>
      <c r="F72" s="21">
        <f>SUM(F70:F71)</f>
        <v>210458.42</v>
      </c>
      <c r="G72" s="21"/>
      <c r="H72" s="46"/>
      <c r="I72" s="46"/>
      <c r="J72" s="18"/>
    </row>
    <row r="73" spans="1:10" ht="12.75">
      <c r="A73" s="10">
        <v>423539</v>
      </c>
      <c r="B73" s="10" t="s">
        <v>132</v>
      </c>
      <c r="C73" s="18">
        <v>141750</v>
      </c>
      <c r="D73" s="18"/>
      <c r="E73" s="18"/>
      <c r="F73" s="18">
        <v>53750</v>
      </c>
      <c r="G73" s="18">
        <v>88000</v>
      </c>
      <c r="H73" s="37"/>
      <c r="I73" s="37"/>
      <c r="J73" s="18"/>
    </row>
    <row r="74" spans="1:10" ht="12.75">
      <c r="A74" s="10">
        <v>423591</v>
      </c>
      <c r="B74" s="10" t="s">
        <v>191</v>
      </c>
      <c r="C74" s="18">
        <v>96409.62</v>
      </c>
      <c r="D74" s="18"/>
      <c r="E74" s="18"/>
      <c r="F74" s="18">
        <v>96409.62</v>
      </c>
      <c r="G74" s="18"/>
      <c r="H74" s="37"/>
      <c r="I74" s="37"/>
      <c r="J74" s="18"/>
    </row>
    <row r="75" spans="1:10" ht="12.75">
      <c r="A75" s="1">
        <v>423599</v>
      </c>
      <c r="B75" s="1" t="s">
        <v>45</v>
      </c>
      <c r="C75" s="18">
        <v>742032.05</v>
      </c>
      <c r="D75" s="18">
        <v>56600</v>
      </c>
      <c r="E75" s="18"/>
      <c r="F75" s="18">
        <v>685432.05</v>
      </c>
      <c r="G75" s="18"/>
      <c r="H75" s="37"/>
      <c r="I75" s="37"/>
      <c r="J75" s="18"/>
    </row>
    <row r="76" spans="1:10" ht="12.75">
      <c r="A76" s="3">
        <v>4235</v>
      </c>
      <c r="B76" s="3" t="s">
        <v>110</v>
      </c>
      <c r="C76" s="21">
        <f>SUM(C73:C75)</f>
        <v>980191.67</v>
      </c>
      <c r="D76" s="21">
        <f>SUM(D73:D75)</f>
        <v>56600</v>
      </c>
      <c r="E76" s="21"/>
      <c r="F76" s="21">
        <f>SUM(F73:F75)</f>
        <v>835591.67</v>
      </c>
      <c r="G76" s="21">
        <f>SUM(G73:G75)</f>
        <v>88000</v>
      </c>
      <c r="H76" s="46"/>
      <c r="I76" s="46"/>
      <c r="J76" s="18"/>
    </row>
    <row r="77" spans="1:10" ht="12.75">
      <c r="A77" s="1">
        <v>423611</v>
      </c>
      <c r="B77" s="1" t="s">
        <v>46</v>
      </c>
      <c r="C77" s="18">
        <v>1727379.32</v>
      </c>
      <c r="D77" s="18"/>
      <c r="E77" s="18">
        <v>1727379.32</v>
      </c>
      <c r="F77" s="18"/>
      <c r="G77" s="18"/>
      <c r="H77" s="37"/>
      <c r="I77" s="37"/>
      <c r="J77" s="18"/>
    </row>
    <row r="78" spans="1:10" ht="12.75">
      <c r="A78" s="3">
        <v>4236</v>
      </c>
      <c r="B78" s="3" t="s">
        <v>111</v>
      </c>
      <c r="C78" s="21">
        <f>SUM(C77)</f>
        <v>1727379.32</v>
      </c>
      <c r="D78" s="21">
        <f>SUM(D77)</f>
        <v>0</v>
      </c>
      <c r="E78" s="21">
        <f>SUM(E77)</f>
        <v>1727379.32</v>
      </c>
      <c r="F78" s="21"/>
      <c r="G78" s="21"/>
      <c r="H78" s="46"/>
      <c r="I78" s="46"/>
      <c r="J78" s="18"/>
    </row>
    <row r="79" spans="1:10" ht="12.75">
      <c r="A79" s="1">
        <v>423711</v>
      </c>
      <c r="B79" s="1" t="s">
        <v>47</v>
      </c>
      <c r="C79" s="18">
        <v>13566.1</v>
      </c>
      <c r="D79" s="18"/>
      <c r="E79" s="18"/>
      <c r="F79" s="18">
        <v>13566.1</v>
      </c>
      <c r="G79" s="18"/>
      <c r="H79" s="37"/>
      <c r="I79" s="37"/>
      <c r="J79" s="18"/>
    </row>
    <row r="80" spans="1:10" ht="12.75">
      <c r="A80" s="3">
        <v>4237</v>
      </c>
      <c r="B80" s="3" t="s">
        <v>47</v>
      </c>
      <c r="C80" s="21">
        <f>SUM(C79)</f>
        <v>13566.1</v>
      </c>
      <c r="D80" s="21"/>
      <c r="E80" s="21"/>
      <c r="F80" s="21">
        <f>SUM(F79)</f>
        <v>13566.1</v>
      </c>
      <c r="G80" s="21"/>
      <c r="H80" s="46"/>
      <c r="I80" s="46"/>
      <c r="J80" s="18"/>
    </row>
    <row r="81" spans="1:10" ht="12.75">
      <c r="A81" s="1">
        <v>423911</v>
      </c>
      <c r="B81" s="1" t="s">
        <v>48</v>
      </c>
      <c r="C81" s="18">
        <v>190739.64</v>
      </c>
      <c r="D81" s="18">
        <v>103044</v>
      </c>
      <c r="E81" s="18"/>
      <c r="F81" s="18">
        <v>81323.64</v>
      </c>
      <c r="G81" s="18">
        <v>6372</v>
      </c>
      <c r="H81" s="37"/>
      <c r="I81" s="37"/>
      <c r="J81" s="18"/>
    </row>
    <row r="82" spans="1:10" ht="12.75">
      <c r="A82" s="3">
        <v>4239</v>
      </c>
      <c r="B82" s="3" t="s">
        <v>48</v>
      </c>
      <c r="C82" s="21">
        <f>SUM(C81)</f>
        <v>190739.64</v>
      </c>
      <c r="D82" s="21">
        <f>SUM(D81)</f>
        <v>103044</v>
      </c>
      <c r="E82" s="21"/>
      <c r="F82" s="21">
        <f>SUM(F81)</f>
        <v>81323.64</v>
      </c>
      <c r="G82" s="21">
        <f>SUM(G81)</f>
        <v>6372</v>
      </c>
      <c r="H82" s="46"/>
      <c r="I82" s="46"/>
      <c r="J82" s="18"/>
    </row>
    <row r="83" spans="1:10" ht="12.75">
      <c r="A83" s="1">
        <v>424331</v>
      </c>
      <c r="B83" s="1" t="s">
        <v>192</v>
      </c>
      <c r="C83" s="18">
        <v>229936</v>
      </c>
      <c r="D83" s="18">
        <v>229936</v>
      </c>
      <c r="E83" s="18"/>
      <c r="F83" s="18"/>
      <c r="G83" s="18"/>
      <c r="H83" s="37"/>
      <c r="I83" s="37"/>
      <c r="J83" s="18"/>
    </row>
    <row r="84" spans="1:10" ht="12.75">
      <c r="A84" s="3">
        <v>4243</v>
      </c>
      <c r="B84" s="3" t="s">
        <v>112</v>
      </c>
      <c r="C84" s="21">
        <f>SUM(C83)</f>
        <v>229936</v>
      </c>
      <c r="D84" s="21">
        <f>SUM(D83)</f>
        <v>229936</v>
      </c>
      <c r="E84" s="21"/>
      <c r="F84" s="21"/>
      <c r="G84" s="21"/>
      <c r="H84" s="46"/>
      <c r="I84" s="46"/>
      <c r="J84" s="18"/>
    </row>
    <row r="85" spans="1:13" ht="12.75">
      <c r="A85" s="10">
        <v>424911</v>
      </c>
      <c r="B85" s="10" t="s">
        <v>193</v>
      </c>
      <c r="C85" s="73">
        <v>419508.29</v>
      </c>
      <c r="D85" s="73"/>
      <c r="E85" s="73"/>
      <c r="F85" s="73">
        <v>8024</v>
      </c>
      <c r="G85" s="73"/>
      <c r="H85" s="57"/>
      <c r="I85" s="57"/>
      <c r="J85" s="73">
        <v>411484.29</v>
      </c>
      <c r="K85" s="90"/>
      <c r="L85" s="90"/>
      <c r="M85" s="90"/>
    </row>
    <row r="86" spans="1:10" ht="12.75">
      <c r="A86" s="3">
        <v>4249</v>
      </c>
      <c r="B86" s="3" t="s">
        <v>193</v>
      </c>
      <c r="C86" s="21">
        <f>SUM(C85)</f>
        <v>419508.29</v>
      </c>
      <c r="D86" s="1"/>
      <c r="E86" s="21"/>
      <c r="F86" s="21">
        <f>SUM(F85)</f>
        <v>8024</v>
      </c>
      <c r="G86" s="21"/>
      <c r="H86" s="46"/>
      <c r="I86" s="46"/>
      <c r="J86" s="21">
        <f>SUM(J85)</f>
        <v>411484.29</v>
      </c>
    </row>
    <row r="87" spans="1:10" ht="12.75">
      <c r="A87" s="3"/>
      <c r="B87" s="3"/>
      <c r="C87" s="21"/>
      <c r="D87" s="1"/>
      <c r="E87" s="21"/>
      <c r="F87" s="21"/>
      <c r="G87" s="21"/>
      <c r="H87" s="46"/>
      <c r="I87" s="46"/>
      <c r="J87" s="21"/>
    </row>
    <row r="88" spans="1:10" ht="13.5" thickBot="1">
      <c r="A88" s="3"/>
      <c r="B88" s="3"/>
      <c r="C88" s="21"/>
      <c r="E88" s="21"/>
      <c r="F88" s="21"/>
      <c r="G88" s="21"/>
      <c r="H88" s="46"/>
      <c r="I88" s="46"/>
      <c r="J88" s="21"/>
    </row>
    <row r="89" spans="1:10" ht="26.25" thickBot="1">
      <c r="A89" s="12" t="s">
        <v>0</v>
      </c>
      <c r="B89" s="12" t="s">
        <v>1</v>
      </c>
      <c r="C89" s="12" t="s">
        <v>2</v>
      </c>
      <c r="D89" s="12" t="s">
        <v>3</v>
      </c>
      <c r="E89" s="13" t="s">
        <v>4</v>
      </c>
      <c r="F89" s="12" t="s">
        <v>134</v>
      </c>
      <c r="G89" s="14" t="s">
        <v>6</v>
      </c>
      <c r="H89" s="91" t="s">
        <v>7</v>
      </c>
      <c r="I89" s="98" t="s">
        <v>198</v>
      </c>
      <c r="J89" s="42" t="s">
        <v>182</v>
      </c>
    </row>
    <row r="90" spans="1:10" s="90" customFormat="1" ht="12.75">
      <c r="A90" s="10">
        <v>425111</v>
      </c>
      <c r="B90" s="10" t="s">
        <v>194</v>
      </c>
      <c r="C90" s="73">
        <v>80647.06</v>
      </c>
      <c r="D90" s="73">
        <v>80647.06</v>
      </c>
      <c r="E90" s="73"/>
      <c r="F90" s="73"/>
      <c r="G90" s="73"/>
      <c r="H90" s="57"/>
      <c r="I90" s="57"/>
      <c r="J90" s="73"/>
    </row>
    <row r="91" spans="1:10" ht="12.75">
      <c r="A91" s="1">
        <v>425112</v>
      </c>
      <c r="B91" s="1" t="s">
        <v>50</v>
      </c>
      <c r="C91" s="18">
        <v>35906.01</v>
      </c>
      <c r="D91" s="18">
        <v>32465.34</v>
      </c>
      <c r="E91" s="18"/>
      <c r="F91" s="18"/>
      <c r="G91" s="18">
        <v>3440.67</v>
      </c>
      <c r="H91" s="37"/>
      <c r="I91" s="37"/>
      <c r="J91" s="18"/>
    </row>
    <row r="92" spans="1:10" ht="12.75">
      <c r="A92" s="1">
        <v>425113</v>
      </c>
      <c r="B92" s="1" t="s">
        <v>195</v>
      </c>
      <c r="C92" s="18">
        <v>2639</v>
      </c>
      <c r="D92" s="18"/>
      <c r="E92" s="18"/>
      <c r="F92" s="18"/>
      <c r="G92" s="18">
        <v>2639</v>
      </c>
      <c r="H92" s="37"/>
      <c r="I92" s="37"/>
      <c r="J92" s="18"/>
    </row>
    <row r="93" spans="1:10" ht="12.75">
      <c r="A93" s="1">
        <v>425115</v>
      </c>
      <c r="B93" s="1" t="s">
        <v>51</v>
      </c>
      <c r="C93" s="18">
        <v>94549.25</v>
      </c>
      <c r="D93" s="18">
        <v>79909.42</v>
      </c>
      <c r="E93" s="18"/>
      <c r="F93" s="18"/>
      <c r="G93" s="18">
        <v>14639.83</v>
      </c>
      <c r="H93" s="37"/>
      <c r="I93" s="37"/>
      <c r="J93" s="18"/>
    </row>
    <row r="94" spans="1:10" ht="12.75">
      <c r="A94" s="1">
        <v>425117</v>
      </c>
      <c r="B94" s="1" t="s">
        <v>52</v>
      </c>
      <c r="C94" s="18">
        <v>114298.84</v>
      </c>
      <c r="D94" s="18">
        <v>60874</v>
      </c>
      <c r="E94" s="18"/>
      <c r="F94" s="18"/>
      <c r="G94" s="18">
        <v>53424.84</v>
      </c>
      <c r="H94" s="37"/>
      <c r="I94" s="37"/>
      <c r="J94" s="18"/>
    </row>
    <row r="95" spans="1:10" ht="12.75">
      <c r="A95" s="3">
        <v>4251</v>
      </c>
      <c r="B95" s="3" t="s">
        <v>113</v>
      </c>
      <c r="C95" s="21">
        <f>SUM(C90:C94)</f>
        <v>328040.16000000003</v>
      </c>
      <c r="D95" s="21">
        <f>SUM(D90:D94)</f>
        <v>253895.82</v>
      </c>
      <c r="E95" s="21"/>
      <c r="F95" s="21">
        <f>SUM(F90:F94)</f>
        <v>0</v>
      </c>
      <c r="G95" s="21">
        <f>SUM(G90:G94)</f>
        <v>74144.34</v>
      </c>
      <c r="H95" s="46"/>
      <c r="I95" s="46"/>
      <c r="J95" s="18"/>
    </row>
    <row r="96" spans="1:10" ht="12.75">
      <c r="A96" s="1">
        <v>425211</v>
      </c>
      <c r="B96" s="1" t="s">
        <v>53</v>
      </c>
      <c r="C96" s="18">
        <v>365115.47</v>
      </c>
      <c r="D96" s="18">
        <v>364215.47</v>
      </c>
      <c r="E96" s="18"/>
      <c r="F96" s="18">
        <v>900</v>
      </c>
      <c r="G96" s="18"/>
      <c r="H96" s="37"/>
      <c r="I96" s="37"/>
      <c r="J96" s="18"/>
    </row>
    <row r="97" spans="1:10" ht="12.75">
      <c r="A97" s="1">
        <v>425212</v>
      </c>
      <c r="B97" s="1" t="s">
        <v>54</v>
      </c>
      <c r="C97" s="18">
        <v>15576</v>
      </c>
      <c r="D97" s="18">
        <v>15576</v>
      </c>
      <c r="E97" s="18"/>
      <c r="F97" s="18"/>
      <c r="G97" s="18"/>
      <c r="H97" s="37"/>
      <c r="I97" s="37"/>
      <c r="J97" s="18"/>
    </row>
    <row r="98" spans="1:10" ht="12.75">
      <c r="A98" s="1">
        <v>425213</v>
      </c>
      <c r="B98" s="1" t="s">
        <v>55</v>
      </c>
      <c r="C98" s="18">
        <v>17000</v>
      </c>
      <c r="D98" s="18">
        <v>17000</v>
      </c>
      <c r="E98" s="18"/>
      <c r="F98" s="18"/>
      <c r="G98" s="18"/>
      <c r="H98" s="37"/>
      <c r="I98" s="37"/>
      <c r="J98" s="18"/>
    </row>
    <row r="99" spans="1:10" ht="12.75">
      <c r="A99" s="1">
        <v>425222</v>
      </c>
      <c r="B99" s="1" t="s">
        <v>56</v>
      </c>
      <c r="C99" s="18">
        <v>172167</v>
      </c>
      <c r="D99" s="18">
        <v>172167</v>
      </c>
      <c r="E99" s="18"/>
      <c r="F99" s="18"/>
      <c r="G99" s="18"/>
      <c r="H99" s="37"/>
      <c r="I99" s="37"/>
      <c r="J99" s="18"/>
    </row>
    <row r="100" spans="1:10" ht="12.75">
      <c r="A100" s="1">
        <v>425223</v>
      </c>
      <c r="B100" s="1" t="s">
        <v>57</v>
      </c>
      <c r="C100" s="18">
        <v>38550</v>
      </c>
      <c r="D100" s="18">
        <v>38550</v>
      </c>
      <c r="E100" s="18"/>
      <c r="F100" s="18"/>
      <c r="G100" s="18"/>
      <c r="H100" s="37"/>
      <c r="I100" s="37"/>
      <c r="J100" s="18"/>
    </row>
    <row r="101" spans="1:10" ht="12.75">
      <c r="A101" s="1">
        <v>425225</v>
      </c>
      <c r="B101" s="1" t="s">
        <v>58</v>
      </c>
      <c r="C101" s="18">
        <v>0</v>
      </c>
      <c r="D101" s="18"/>
      <c r="E101" s="18"/>
      <c r="F101" s="18"/>
      <c r="G101" s="18"/>
      <c r="H101" s="37"/>
      <c r="I101" s="37"/>
      <c r="J101" s="18"/>
    </row>
    <row r="102" spans="1:10" ht="12.75">
      <c r="A102" s="1">
        <v>425251</v>
      </c>
      <c r="B102" s="1" t="s">
        <v>59</v>
      </c>
      <c r="C102" s="18">
        <v>559719.1</v>
      </c>
      <c r="D102" s="18">
        <v>248881.1</v>
      </c>
      <c r="E102" s="18"/>
      <c r="F102" s="18">
        <v>310838</v>
      </c>
      <c r="G102" s="18"/>
      <c r="H102" s="37"/>
      <c r="I102" s="37"/>
      <c r="J102" s="18"/>
    </row>
    <row r="103" spans="1:10" ht="12.75">
      <c r="A103" s="1">
        <v>425252</v>
      </c>
      <c r="B103" s="1" t="s">
        <v>60</v>
      </c>
      <c r="C103" s="18">
        <v>2430.8</v>
      </c>
      <c r="D103" s="18">
        <v>2430.8</v>
      </c>
      <c r="E103" s="18"/>
      <c r="F103" s="18"/>
      <c r="G103" s="18"/>
      <c r="H103" s="37"/>
      <c r="I103" s="37"/>
      <c r="J103" s="18"/>
    </row>
    <row r="104" spans="1:10" ht="12.75">
      <c r="A104" s="1">
        <v>425281</v>
      </c>
      <c r="B104" s="1" t="s">
        <v>61</v>
      </c>
      <c r="C104" s="18">
        <v>14028.2</v>
      </c>
      <c r="D104" s="18">
        <v>14028.2</v>
      </c>
      <c r="E104" s="18"/>
      <c r="F104" s="18"/>
      <c r="G104" s="18"/>
      <c r="H104" s="37"/>
      <c r="I104" s="37"/>
      <c r="J104" s="18"/>
    </row>
    <row r="105" spans="1:10" ht="12.75">
      <c r="A105" s="1">
        <v>425291</v>
      </c>
      <c r="B105" s="1" t="s">
        <v>62</v>
      </c>
      <c r="C105" s="18">
        <v>169133.8</v>
      </c>
      <c r="D105" s="18">
        <v>168983.8</v>
      </c>
      <c r="E105" s="18"/>
      <c r="F105" s="18">
        <v>150</v>
      </c>
      <c r="G105" s="18"/>
      <c r="H105" s="37"/>
      <c r="I105" s="37"/>
      <c r="J105" s="18"/>
    </row>
    <row r="106" spans="1:10" ht="12.75">
      <c r="A106" s="3">
        <v>4252</v>
      </c>
      <c r="B106" s="3" t="s">
        <v>114</v>
      </c>
      <c r="C106" s="21">
        <f>SUM(C96:C105)</f>
        <v>1353720.3699999999</v>
      </c>
      <c r="D106" s="21">
        <f>SUM(D96:D105)</f>
        <v>1041832.3699999999</v>
      </c>
      <c r="E106" s="21"/>
      <c r="F106" s="21">
        <f>SUM(F96:F105)</f>
        <v>311888</v>
      </c>
      <c r="G106" s="21"/>
      <c r="H106" s="46"/>
      <c r="I106" s="46"/>
      <c r="J106" s="18"/>
    </row>
    <row r="107" spans="1:10" ht="12.75">
      <c r="A107" s="1">
        <v>426111</v>
      </c>
      <c r="B107" s="1" t="s">
        <v>63</v>
      </c>
      <c r="C107" s="18">
        <v>1762209.58</v>
      </c>
      <c r="D107" s="18">
        <v>1322768.3</v>
      </c>
      <c r="E107" s="18">
        <v>439441.28</v>
      </c>
      <c r="F107" s="18"/>
      <c r="G107" s="18"/>
      <c r="H107" s="37"/>
      <c r="I107" s="52"/>
      <c r="J107" s="16"/>
    </row>
    <row r="108" spans="1:10" ht="12.75">
      <c r="A108" s="1">
        <v>426121</v>
      </c>
      <c r="B108" s="1" t="s">
        <v>133</v>
      </c>
      <c r="C108" s="18">
        <v>8484.2</v>
      </c>
      <c r="D108" s="18">
        <v>8484.2</v>
      </c>
      <c r="E108" s="18"/>
      <c r="F108" s="18"/>
      <c r="G108" s="18"/>
      <c r="H108" s="37"/>
      <c r="I108" s="37"/>
      <c r="J108" s="18"/>
    </row>
    <row r="109" spans="1:10" ht="12.75">
      <c r="A109" s="1">
        <v>426129</v>
      </c>
      <c r="B109" s="1" t="s">
        <v>64</v>
      </c>
      <c r="C109" s="18">
        <v>5392.6</v>
      </c>
      <c r="D109" s="18">
        <v>5392.6</v>
      </c>
      <c r="E109" s="18"/>
      <c r="F109" s="18"/>
      <c r="G109" s="18"/>
      <c r="H109" s="37"/>
      <c r="I109" s="37"/>
      <c r="J109" s="18"/>
    </row>
    <row r="110" spans="1:10" ht="12.75">
      <c r="A110" s="3">
        <v>4261</v>
      </c>
      <c r="B110" s="3" t="s">
        <v>115</v>
      </c>
      <c r="C110" s="21">
        <f>SUM(C107:C109)</f>
        <v>1776086.3800000001</v>
      </c>
      <c r="D110" s="21">
        <f>SUM(D107:D109)</f>
        <v>1336645.1</v>
      </c>
      <c r="E110" s="21">
        <f>SUM(E107:E109)</f>
        <v>439441.28</v>
      </c>
      <c r="F110" s="21"/>
      <c r="G110" s="21"/>
      <c r="H110" s="46"/>
      <c r="I110" s="46"/>
      <c r="J110" s="18"/>
    </row>
    <row r="111" spans="1:10" ht="12.75">
      <c r="A111" s="1">
        <v>426311</v>
      </c>
      <c r="B111" s="1" t="s">
        <v>65</v>
      </c>
      <c r="C111" s="18">
        <v>114354.4</v>
      </c>
      <c r="D111" s="18"/>
      <c r="E111" s="18"/>
      <c r="F111" s="18">
        <v>114354.4</v>
      </c>
      <c r="G111" s="18"/>
      <c r="H111" s="37"/>
      <c r="I111" s="37"/>
      <c r="J111" s="18"/>
    </row>
    <row r="112" spans="1:10" ht="12.75">
      <c r="A112" s="3">
        <v>4263</v>
      </c>
      <c r="B112" s="3" t="s">
        <v>116</v>
      </c>
      <c r="C112" s="21">
        <f>SUM(C111)</f>
        <v>114354.4</v>
      </c>
      <c r="D112" s="21"/>
      <c r="E112" s="21"/>
      <c r="F112" s="21">
        <f>SUM(F111)</f>
        <v>114354.4</v>
      </c>
      <c r="G112" s="21"/>
      <c r="H112" s="46"/>
      <c r="I112" s="46"/>
      <c r="J112" s="18"/>
    </row>
    <row r="113" spans="1:10" ht="12.75">
      <c r="A113" s="1">
        <v>426411</v>
      </c>
      <c r="B113" s="1" t="s">
        <v>66</v>
      </c>
      <c r="C113" s="18">
        <v>4949500</v>
      </c>
      <c r="D113" s="18">
        <v>4911300</v>
      </c>
      <c r="E113" s="18"/>
      <c r="F113" s="18">
        <v>38200</v>
      </c>
      <c r="G113" s="18"/>
      <c r="H113" s="37"/>
      <c r="I113" s="37"/>
      <c r="J113" s="18"/>
    </row>
    <row r="114" spans="1:10" ht="12.75">
      <c r="A114" s="1">
        <v>426412</v>
      </c>
      <c r="B114" s="1" t="s">
        <v>67</v>
      </c>
      <c r="C114" s="18">
        <v>200000</v>
      </c>
      <c r="D114" s="18">
        <v>200000</v>
      </c>
      <c r="E114" s="18"/>
      <c r="F114" s="18"/>
      <c r="G114" s="18"/>
      <c r="H114" s="37"/>
      <c r="I114" s="37"/>
      <c r="J114" s="18"/>
    </row>
    <row r="115" spans="1:10" ht="12.75">
      <c r="A115" s="1">
        <v>426413</v>
      </c>
      <c r="B115" s="1" t="s">
        <v>68</v>
      </c>
      <c r="C115" s="18">
        <v>17100.56</v>
      </c>
      <c r="D115" s="18">
        <v>17100.56</v>
      </c>
      <c r="E115" s="18"/>
      <c r="F115" s="18"/>
      <c r="G115" s="18"/>
      <c r="H115" s="37"/>
      <c r="I115" s="37"/>
      <c r="J115" s="18"/>
    </row>
    <row r="116" spans="1:10" ht="12.75">
      <c r="A116" s="1">
        <v>426491</v>
      </c>
      <c r="B116" s="1" t="s">
        <v>69</v>
      </c>
      <c r="C116" s="18">
        <v>509927.93</v>
      </c>
      <c r="D116" s="18">
        <v>202504.11</v>
      </c>
      <c r="E116" s="18">
        <v>293820.82</v>
      </c>
      <c r="F116" s="18">
        <v>13603</v>
      </c>
      <c r="G116" s="18"/>
      <c r="H116" s="37"/>
      <c r="I116" s="37"/>
      <c r="J116" s="18"/>
    </row>
    <row r="117" spans="1:10" ht="12.75">
      <c r="A117" s="3">
        <v>4264</v>
      </c>
      <c r="B117" s="3" t="s">
        <v>117</v>
      </c>
      <c r="C117" s="21">
        <f>SUM(C113:C116)</f>
        <v>5676528.489999999</v>
      </c>
      <c r="D117" s="21">
        <f>SUM(D113:D116)</f>
        <v>5330904.67</v>
      </c>
      <c r="E117" s="21">
        <f>SUM(E113:E116)</f>
        <v>293820.82</v>
      </c>
      <c r="F117" s="21">
        <f>SUM(F113:F116)</f>
        <v>51803</v>
      </c>
      <c r="G117" s="21"/>
      <c r="H117" s="46"/>
      <c r="I117" s="46"/>
      <c r="J117" s="18"/>
    </row>
    <row r="118" spans="1:10" ht="12.75">
      <c r="A118" s="1">
        <v>4267111</v>
      </c>
      <c r="B118" s="1" t="s">
        <v>70</v>
      </c>
      <c r="C118" s="18">
        <v>640023.84</v>
      </c>
      <c r="D118" s="18">
        <v>640023.84</v>
      </c>
      <c r="E118" s="18"/>
      <c r="F118" s="18"/>
      <c r="G118" s="18"/>
      <c r="H118" s="37"/>
      <c r="I118" s="37"/>
      <c r="J118" s="18"/>
    </row>
    <row r="119" spans="1:10" ht="12.75">
      <c r="A119" s="1">
        <v>4267112</v>
      </c>
      <c r="B119" s="1" t="s">
        <v>71</v>
      </c>
      <c r="C119" s="18">
        <v>2804231.45</v>
      </c>
      <c r="D119" s="18">
        <v>2568159.65</v>
      </c>
      <c r="E119" s="18">
        <v>168393.77</v>
      </c>
      <c r="F119" s="18">
        <v>67678.03</v>
      </c>
      <c r="G119" s="18"/>
      <c r="H119" s="37"/>
      <c r="I119" s="37"/>
      <c r="J119" s="18"/>
    </row>
    <row r="120" spans="1:10" ht="12.75">
      <c r="A120" s="1">
        <v>4267113</v>
      </c>
      <c r="B120" s="1" t="s">
        <v>72</v>
      </c>
      <c r="C120" s="18">
        <v>993861.58</v>
      </c>
      <c r="D120" s="18">
        <v>196519.69</v>
      </c>
      <c r="E120" s="18">
        <v>129528</v>
      </c>
      <c r="F120" s="18">
        <v>667813.89</v>
      </c>
      <c r="G120" s="18"/>
      <c r="H120" s="37"/>
      <c r="I120" s="37"/>
      <c r="J120" s="18"/>
    </row>
    <row r="121" spans="1:10" ht="12.75">
      <c r="A121" s="1">
        <v>426721</v>
      </c>
      <c r="B121" s="1" t="s">
        <v>73</v>
      </c>
      <c r="C121" s="18">
        <v>2191388.01</v>
      </c>
      <c r="D121" s="18">
        <v>2147816.51</v>
      </c>
      <c r="E121" s="18"/>
      <c r="F121" s="18">
        <v>43571.5</v>
      </c>
      <c r="G121" s="18"/>
      <c r="H121" s="37"/>
      <c r="I121" s="37"/>
      <c r="J121" s="18"/>
    </row>
    <row r="122" spans="1:10" ht="12.75">
      <c r="A122" s="1">
        <v>4267510</v>
      </c>
      <c r="B122" s="1" t="s">
        <v>75</v>
      </c>
      <c r="C122" s="18">
        <v>6337339.2</v>
      </c>
      <c r="D122" s="18">
        <v>5903375.43</v>
      </c>
      <c r="E122" s="18">
        <v>404056.41</v>
      </c>
      <c r="F122" s="18">
        <v>29907.36</v>
      </c>
      <c r="G122" s="18"/>
      <c r="H122" s="37"/>
      <c r="I122" s="37"/>
      <c r="J122" s="18"/>
    </row>
    <row r="123" spans="1:10" ht="12.75">
      <c r="A123" s="1">
        <v>4267511</v>
      </c>
      <c r="B123" s="1" t="s">
        <v>74</v>
      </c>
      <c r="C123" s="18">
        <v>750552.87</v>
      </c>
      <c r="D123" s="18">
        <v>750552.87</v>
      </c>
      <c r="E123" s="18"/>
      <c r="F123" s="18"/>
      <c r="G123" s="18"/>
      <c r="H123" s="37"/>
      <c r="I123" s="37"/>
      <c r="J123" s="18"/>
    </row>
    <row r="124" spans="1:10" ht="12.75">
      <c r="A124" s="3">
        <v>4267</v>
      </c>
      <c r="B124" s="3" t="s">
        <v>118</v>
      </c>
      <c r="C124" s="21">
        <f>SUM(C118:C123)</f>
        <v>13717396.95</v>
      </c>
      <c r="D124" s="21">
        <f>SUM(D118:D123)</f>
        <v>12206447.989999998</v>
      </c>
      <c r="E124" s="21">
        <f>SUM(E118:E123)</f>
        <v>701978.1799999999</v>
      </c>
      <c r="F124" s="21">
        <f>SUM(F118:F123)</f>
        <v>808970.78</v>
      </c>
      <c r="G124" s="21"/>
      <c r="H124" s="46"/>
      <c r="I124" s="46"/>
      <c r="J124" s="18"/>
    </row>
    <row r="125" spans="1:10" ht="12.75">
      <c r="A125" s="1">
        <v>426811</v>
      </c>
      <c r="B125" s="1" t="s">
        <v>76</v>
      </c>
      <c r="C125" s="18">
        <v>60097.97</v>
      </c>
      <c r="D125" s="18">
        <v>60097.97</v>
      </c>
      <c r="E125" s="18"/>
      <c r="F125" s="18"/>
      <c r="G125" s="18"/>
      <c r="H125" s="37"/>
      <c r="I125" s="37"/>
      <c r="J125" s="18"/>
    </row>
    <row r="126" spans="1:10" ht="12.75">
      <c r="A126" s="1">
        <v>426812</v>
      </c>
      <c r="B126" s="1" t="s">
        <v>77</v>
      </c>
      <c r="C126" s="18">
        <v>16461</v>
      </c>
      <c r="D126" s="18">
        <v>16461</v>
      </c>
      <c r="E126" s="18"/>
      <c r="F126" s="18"/>
      <c r="G126" s="18"/>
      <c r="H126" s="37"/>
      <c r="I126" s="37"/>
      <c r="J126" s="18"/>
    </row>
    <row r="127" spans="1:10" ht="12.75">
      <c r="A127" s="1">
        <v>426819</v>
      </c>
      <c r="B127" s="1" t="s">
        <v>78</v>
      </c>
      <c r="C127" s="18">
        <v>304523.27</v>
      </c>
      <c r="D127" s="18">
        <v>304523.27</v>
      </c>
      <c r="E127" s="18"/>
      <c r="F127" s="18"/>
      <c r="G127" s="18"/>
      <c r="H127" s="37"/>
      <c r="I127" s="37"/>
      <c r="J127" s="18"/>
    </row>
    <row r="128" spans="1:10" ht="12.75">
      <c r="A128" s="3">
        <v>4268</v>
      </c>
      <c r="B128" s="3" t="s">
        <v>119</v>
      </c>
      <c r="C128" s="21">
        <f>SUM(C125:C127)</f>
        <v>381082.24</v>
      </c>
      <c r="D128" s="21">
        <f>SUM(D125:D127)</f>
        <v>381082.24</v>
      </c>
      <c r="E128" s="21"/>
      <c r="F128" s="21"/>
      <c r="G128" s="21"/>
      <c r="H128" s="46"/>
      <c r="I128" s="46"/>
      <c r="J128" s="18"/>
    </row>
    <row r="129" spans="1:10" ht="12.75">
      <c r="A129" s="1">
        <v>426911</v>
      </c>
      <c r="B129" s="1" t="s">
        <v>79</v>
      </c>
      <c r="C129" s="18">
        <v>64061.6</v>
      </c>
      <c r="D129" s="18">
        <v>51472.6</v>
      </c>
      <c r="E129" s="18"/>
      <c r="F129" s="18">
        <v>12589</v>
      </c>
      <c r="G129" s="18"/>
      <c r="H129" s="37"/>
      <c r="I129" s="37"/>
      <c r="J129" s="18"/>
    </row>
    <row r="130" spans="1:10" ht="12.75">
      <c r="A130" s="1">
        <v>426913</v>
      </c>
      <c r="B130" s="1" t="s">
        <v>80</v>
      </c>
      <c r="C130" s="18">
        <v>270504</v>
      </c>
      <c r="D130" s="18">
        <v>227258</v>
      </c>
      <c r="E130" s="18"/>
      <c r="F130" s="18">
        <v>22894</v>
      </c>
      <c r="G130" s="18">
        <v>20352</v>
      </c>
      <c r="H130" s="37"/>
      <c r="I130" s="37"/>
      <c r="J130" s="18"/>
    </row>
    <row r="131" spans="1:10" ht="12.75">
      <c r="A131" s="1">
        <v>426919</v>
      </c>
      <c r="B131" s="1" t="s">
        <v>81</v>
      </c>
      <c r="C131" s="18">
        <v>16583.72</v>
      </c>
      <c r="D131" s="18">
        <v>16583.72</v>
      </c>
      <c r="E131" s="18"/>
      <c r="F131" s="18"/>
      <c r="G131" s="18"/>
      <c r="H131" s="37"/>
      <c r="I131" s="37"/>
      <c r="J131" s="18"/>
    </row>
    <row r="132" spans="1:10" ht="12.75">
      <c r="A132" s="3">
        <v>4269</v>
      </c>
      <c r="B132" s="3" t="s">
        <v>120</v>
      </c>
      <c r="C132" s="21">
        <f>SUM(C129:C131)</f>
        <v>351149.31999999995</v>
      </c>
      <c r="D132" s="21">
        <f>SUM(D129:D131)</f>
        <v>295314.31999999995</v>
      </c>
      <c r="E132" s="21"/>
      <c r="F132" s="21">
        <f>SUM(F129:F131)</f>
        <v>35483</v>
      </c>
      <c r="G132" s="21">
        <f>SUM(G129:G131)</f>
        <v>20352</v>
      </c>
      <c r="H132" s="46"/>
      <c r="I132" s="46"/>
      <c r="J132" s="18"/>
    </row>
    <row r="133" spans="1:10" ht="13.5" thickBot="1">
      <c r="A133" s="26"/>
      <c r="B133" s="26"/>
      <c r="C133" s="34"/>
      <c r="D133" s="34"/>
      <c r="E133" s="34"/>
      <c r="F133" s="34"/>
      <c r="G133" s="34"/>
      <c r="H133" s="93"/>
      <c r="I133" s="32"/>
      <c r="J133" s="36"/>
    </row>
    <row r="134" spans="1:10" ht="26.25" thickBot="1">
      <c r="A134" s="12" t="s">
        <v>0</v>
      </c>
      <c r="B134" s="12" t="s">
        <v>1</v>
      </c>
      <c r="C134" s="12" t="s">
        <v>2</v>
      </c>
      <c r="D134" s="12" t="s">
        <v>3</v>
      </c>
      <c r="E134" s="13" t="s">
        <v>4</v>
      </c>
      <c r="F134" s="12" t="s">
        <v>134</v>
      </c>
      <c r="G134" s="14" t="s">
        <v>6</v>
      </c>
      <c r="H134" s="91" t="s">
        <v>7</v>
      </c>
      <c r="I134" s="98" t="s">
        <v>198</v>
      </c>
      <c r="J134" s="42" t="s">
        <v>182</v>
      </c>
    </row>
    <row r="135" spans="1:10" ht="12.75">
      <c r="A135" s="1">
        <v>431111</v>
      </c>
      <c r="B135" s="1" t="s">
        <v>82</v>
      </c>
      <c r="C135" s="18">
        <v>51799</v>
      </c>
      <c r="D135" s="18"/>
      <c r="E135" s="18"/>
      <c r="F135" s="18">
        <v>21259.9</v>
      </c>
      <c r="G135" s="18">
        <v>30539.1</v>
      </c>
      <c r="H135" s="37"/>
      <c r="I135" s="37"/>
      <c r="J135" s="18"/>
    </row>
    <row r="136" spans="1:10" ht="12.75">
      <c r="A136" s="3">
        <v>4311</v>
      </c>
      <c r="B136" s="3" t="s">
        <v>83</v>
      </c>
      <c r="C136" s="21">
        <f>SUM(C135)</f>
        <v>51799</v>
      </c>
      <c r="D136" s="21"/>
      <c r="E136" s="21"/>
      <c r="F136" s="21">
        <f>SUM(F135)</f>
        <v>21259.9</v>
      </c>
      <c r="G136" s="21">
        <f>SUM(G135)</f>
        <v>30539.1</v>
      </c>
      <c r="H136" s="46"/>
      <c r="I136" s="46"/>
      <c r="J136" s="18"/>
    </row>
    <row r="137" spans="1:10" ht="12.75">
      <c r="A137" s="1">
        <v>431211</v>
      </c>
      <c r="B137" s="1" t="s">
        <v>84</v>
      </c>
      <c r="C137" s="18">
        <v>340324.32</v>
      </c>
      <c r="D137" s="18"/>
      <c r="E137" s="18"/>
      <c r="F137" s="18">
        <v>339218.32</v>
      </c>
      <c r="G137" s="18">
        <v>1106</v>
      </c>
      <c r="H137" s="37"/>
      <c r="I137" s="37"/>
      <c r="J137" s="18"/>
    </row>
    <row r="138" spans="1:10" ht="12.75">
      <c r="A138" s="3">
        <v>4312</v>
      </c>
      <c r="B138" s="3" t="s">
        <v>84</v>
      </c>
      <c r="C138" s="21">
        <f>SUM(C137)</f>
        <v>340324.32</v>
      </c>
      <c r="D138" s="21"/>
      <c r="E138" s="21"/>
      <c r="F138" s="21">
        <f>SUM(F137)</f>
        <v>339218.32</v>
      </c>
      <c r="G138" s="21">
        <f>SUM(G137)</f>
        <v>1106</v>
      </c>
      <c r="H138" s="46"/>
      <c r="I138" s="46"/>
      <c r="J138" s="18"/>
    </row>
    <row r="139" spans="1:10" ht="12.75">
      <c r="A139" s="1">
        <v>444211</v>
      </c>
      <c r="B139" s="1" t="s">
        <v>85</v>
      </c>
      <c r="C139" s="18">
        <v>169676.23</v>
      </c>
      <c r="D139" s="18"/>
      <c r="E139" s="18"/>
      <c r="F139" s="18">
        <v>98685.25</v>
      </c>
      <c r="G139" s="18">
        <v>70990.98</v>
      </c>
      <c r="H139" s="37"/>
      <c r="I139" s="37"/>
      <c r="J139" s="18"/>
    </row>
    <row r="140" spans="1:10" ht="12.75">
      <c r="A140" s="3">
        <v>4442</v>
      </c>
      <c r="B140" s="3" t="s">
        <v>85</v>
      </c>
      <c r="C140" s="21">
        <f>SUM(C139)</f>
        <v>169676.23</v>
      </c>
      <c r="D140" s="21"/>
      <c r="E140" s="21"/>
      <c r="F140" s="21">
        <f>SUM(F139)</f>
        <v>98685.25</v>
      </c>
      <c r="G140" s="21">
        <f>SUM(G139)</f>
        <v>70990.98</v>
      </c>
      <c r="H140" s="46"/>
      <c r="I140" s="46"/>
      <c r="J140" s="18"/>
    </row>
    <row r="141" spans="1:16" ht="12.75">
      <c r="A141" s="10">
        <v>482131</v>
      </c>
      <c r="B141" s="10" t="s">
        <v>86</v>
      </c>
      <c r="C141" s="73">
        <v>12855</v>
      </c>
      <c r="D141" s="73">
        <v>12855</v>
      </c>
      <c r="E141" s="73"/>
      <c r="F141" s="73"/>
      <c r="G141" s="73"/>
      <c r="H141" s="57"/>
      <c r="I141" s="57"/>
      <c r="J141" s="73"/>
      <c r="K141" s="90"/>
      <c r="L141" s="90"/>
      <c r="M141" s="90"/>
      <c r="N141" s="90"/>
      <c r="O141" s="90"/>
      <c r="P141" s="90"/>
    </row>
    <row r="142" spans="1:16" s="24" customFormat="1" ht="12.75">
      <c r="A142" s="10">
        <v>482191</v>
      </c>
      <c r="B142" s="10" t="s">
        <v>87</v>
      </c>
      <c r="C142" s="73">
        <v>425878.99</v>
      </c>
      <c r="D142" s="73"/>
      <c r="E142" s="73"/>
      <c r="F142" s="73"/>
      <c r="G142" s="73">
        <v>425878.99</v>
      </c>
      <c r="H142" s="57"/>
      <c r="I142" s="57"/>
      <c r="J142" s="73"/>
      <c r="K142" s="90"/>
      <c r="L142" s="90"/>
      <c r="M142" s="90"/>
      <c r="N142" s="90"/>
      <c r="O142" s="90"/>
      <c r="P142" s="90"/>
    </row>
    <row r="143" spans="1:10" ht="12.75">
      <c r="A143" s="3">
        <v>4821</v>
      </c>
      <c r="B143" s="3" t="s">
        <v>87</v>
      </c>
      <c r="C143" s="21">
        <f>SUM(C141:C142)</f>
        <v>438733.99</v>
      </c>
      <c r="D143" s="21">
        <f>SUM(D141)</f>
        <v>12855</v>
      </c>
      <c r="E143" s="21"/>
      <c r="F143" s="21"/>
      <c r="G143" s="21">
        <f>SUM(G141:G142)</f>
        <v>425878.99</v>
      </c>
      <c r="H143" s="46"/>
      <c r="I143" s="46"/>
      <c r="J143" s="18"/>
    </row>
    <row r="144" spans="1:10" ht="12.75">
      <c r="A144" s="1">
        <v>482211</v>
      </c>
      <c r="B144" s="1" t="s">
        <v>88</v>
      </c>
      <c r="C144" s="18">
        <v>0</v>
      </c>
      <c r="D144" s="18"/>
      <c r="E144" s="18"/>
      <c r="F144" s="18"/>
      <c r="G144" s="18"/>
      <c r="H144" s="37"/>
      <c r="I144" s="37"/>
      <c r="J144" s="18"/>
    </row>
    <row r="145" spans="1:10" ht="12.75">
      <c r="A145" s="2">
        <v>482241</v>
      </c>
      <c r="B145" s="2" t="s">
        <v>91</v>
      </c>
      <c r="C145" s="16">
        <v>78098</v>
      </c>
      <c r="D145" s="16">
        <v>74948</v>
      </c>
      <c r="E145" s="16"/>
      <c r="F145" s="16"/>
      <c r="G145" s="16">
        <v>3150</v>
      </c>
      <c r="H145" s="52"/>
      <c r="I145" s="37"/>
      <c r="J145" s="18"/>
    </row>
    <row r="146" spans="1:10" ht="12.75">
      <c r="A146" s="1">
        <v>482251</v>
      </c>
      <c r="B146" s="1" t="s">
        <v>89</v>
      </c>
      <c r="C146" s="18">
        <v>138723</v>
      </c>
      <c r="D146" s="18">
        <v>6070</v>
      </c>
      <c r="E146" s="18"/>
      <c r="F146" s="18">
        <v>132653</v>
      </c>
      <c r="G146" s="18"/>
      <c r="H146" s="37"/>
      <c r="I146" s="37"/>
      <c r="J146" s="18"/>
    </row>
    <row r="147" spans="1:10" ht="12.75">
      <c r="A147" s="3">
        <v>4822</v>
      </c>
      <c r="B147" s="3" t="s">
        <v>90</v>
      </c>
      <c r="C147" s="21">
        <f>SUM(C144:C146)</f>
        <v>216821</v>
      </c>
      <c r="D147" s="21">
        <f>SUM(D144:D146)</f>
        <v>81018</v>
      </c>
      <c r="E147" s="21"/>
      <c r="F147" s="21">
        <f>SUM(F144:F146)</f>
        <v>132653</v>
      </c>
      <c r="G147" s="21">
        <f>SUM(G144:G146)</f>
        <v>3150</v>
      </c>
      <c r="H147" s="46"/>
      <c r="I147" s="46"/>
      <c r="J147" s="18"/>
    </row>
    <row r="148" spans="1:10" ht="13.5" thickBot="1">
      <c r="A148" s="1"/>
      <c r="B148" s="62"/>
      <c r="C148" s="19"/>
      <c r="D148" s="19"/>
      <c r="E148" s="19"/>
      <c r="F148" s="19"/>
      <c r="G148" s="19"/>
      <c r="H148" s="51"/>
      <c r="I148" s="37"/>
      <c r="J148" s="18"/>
    </row>
    <row r="149" spans="1:10" ht="13.5" thickBot="1">
      <c r="A149" s="48"/>
      <c r="B149" s="42" t="s">
        <v>196</v>
      </c>
      <c r="C149" s="41">
        <f>C147+C143+C140+C132+C128+C124+C117+C112+C110+C106+C95+C86+C84+C82+C80+C78+C76+C72+C69+C65+C63+C58+C52+C43+C40+C37+C35+C33+C31+C29+C26+C22+C19+C17+C15+C12+C138+C136</f>
        <v>290860567.08</v>
      </c>
      <c r="D149" s="41">
        <f aca="true" t="shared" si="1" ref="D149:J149">D147+D143+D140+D132+D128+D124+D117+D112+D110+D106+D95+D86+D84+D82+D80+D78+D76+D72+D69+D65+D63+D58+D52+D43+D40+D37+D35+D33+D31+D29+D26+D22+D19+D17+D15+D12</f>
        <v>268536337.02</v>
      </c>
      <c r="E149" s="41">
        <f t="shared" si="1"/>
        <v>3526615</v>
      </c>
      <c r="F149" s="41">
        <f>F147+F143+F140+F132+F128+F124+F117+F112+F110+F106+F95+F86+F84+F82+F80+F78+F76+F72+F69+F65+F63+F58+F52+F43+F40+F37+F35+F33+F31+F29+F26+F22+F19+F17+F15+F12+F138+F136</f>
        <v>13769317.56</v>
      </c>
      <c r="G149" s="41">
        <f>G147+G143+G140+G132+G128+G124+G117+G112+G110+G106+G95+G86+G84+G82+G80+G78+G76+G72+G69+G65+G63+G58+G52+G43+G40+G37+G35+G33+G31+G29+G26+G22+G19+G17+G15+G12+G138+G136</f>
        <v>1178049.94</v>
      </c>
      <c r="H149" s="41">
        <f t="shared" si="1"/>
        <v>3436927.77</v>
      </c>
      <c r="I149" s="41">
        <f t="shared" si="1"/>
        <v>1835.5</v>
      </c>
      <c r="J149" s="41">
        <f t="shared" si="1"/>
        <v>411484.29</v>
      </c>
    </row>
    <row r="150" spans="1:9" ht="12.75">
      <c r="A150" s="99"/>
      <c r="B150" s="100"/>
      <c r="C150" s="36"/>
      <c r="D150" s="36"/>
      <c r="E150" s="36"/>
      <c r="F150" s="36"/>
      <c r="G150" s="36"/>
      <c r="I150" s="17"/>
    </row>
    <row r="151" spans="1:9" ht="12.75">
      <c r="A151" s="99"/>
      <c r="B151" s="101" t="s">
        <v>200</v>
      </c>
      <c r="C151" s="36"/>
      <c r="D151" s="36"/>
      <c r="E151" s="36"/>
      <c r="F151" s="36"/>
      <c r="G151" s="36"/>
      <c r="H151" s="36"/>
      <c r="I151" s="17"/>
    </row>
    <row r="152" spans="1:9" ht="12.75">
      <c r="A152" s="35"/>
      <c r="B152" s="35"/>
      <c r="C152" s="36"/>
      <c r="D152" s="36"/>
      <c r="E152" s="36"/>
      <c r="F152" s="36"/>
      <c r="G152" s="36"/>
      <c r="H152" s="36"/>
      <c r="I152" s="17"/>
    </row>
    <row r="153" spans="1:9" ht="12.75">
      <c r="A153" s="35"/>
      <c r="B153" s="35"/>
      <c r="C153" s="36"/>
      <c r="D153" s="36"/>
      <c r="E153" s="36"/>
      <c r="F153" s="36"/>
      <c r="G153" s="36"/>
      <c r="H153" s="36"/>
      <c r="I153" s="17"/>
    </row>
    <row r="154" spans="1:9" ht="12.75">
      <c r="A154" s="35"/>
      <c r="B154" s="35"/>
      <c r="C154" s="36"/>
      <c r="D154" s="36"/>
      <c r="E154" s="36"/>
      <c r="F154" s="36"/>
      <c r="G154" s="36"/>
      <c r="H154" s="36"/>
      <c r="I154" s="36"/>
    </row>
    <row r="155" spans="1:9" ht="12.75">
      <c r="A155" s="35"/>
      <c r="B155" s="35"/>
      <c r="C155" s="36"/>
      <c r="D155" s="36"/>
      <c r="E155" s="36"/>
      <c r="F155" s="36"/>
      <c r="G155" s="36"/>
      <c r="H155" s="36"/>
      <c r="I155" s="36"/>
    </row>
    <row r="156" spans="1:9" ht="13.5" thickBot="1">
      <c r="A156" s="35"/>
      <c r="B156" s="35"/>
      <c r="C156" s="36"/>
      <c r="D156" s="36"/>
      <c r="E156" s="36"/>
      <c r="F156" s="36"/>
      <c r="G156" s="36"/>
      <c r="H156" s="36"/>
      <c r="I156" s="36"/>
    </row>
    <row r="157" spans="1:9" ht="26.25" thickBot="1">
      <c r="A157" s="39" t="s">
        <v>0</v>
      </c>
      <c r="B157" s="12" t="s">
        <v>1</v>
      </c>
      <c r="C157" s="12" t="s">
        <v>2</v>
      </c>
      <c r="D157" s="12" t="s">
        <v>198</v>
      </c>
      <c r="E157" s="13" t="s">
        <v>4</v>
      </c>
      <c r="F157" s="56" t="s">
        <v>5</v>
      </c>
      <c r="G157" s="60" t="s">
        <v>6</v>
      </c>
      <c r="H157" s="54"/>
      <c r="I157" s="15"/>
    </row>
    <row r="158" spans="1:9" ht="12.75">
      <c r="A158" s="63">
        <v>512111</v>
      </c>
      <c r="B158" s="7" t="s">
        <v>125</v>
      </c>
      <c r="C158" s="28">
        <v>1376602.5</v>
      </c>
      <c r="D158" s="20"/>
      <c r="E158" s="21"/>
      <c r="F158" s="57">
        <v>1376602.5</v>
      </c>
      <c r="G158" s="59"/>
      <c r="H158" s="55"/>
      <c r="I158" s="17"/>
    </row>
    <row r="159" spans="1:9" ht="12.75">
      <c r="A159" s="8">
        <v>5121</v>
      </c>
      <c r="B159" s="9" t="s">
        <v>126</v>
      </c>
      <c r="C159" s="27">
        <f>SUM(C158)</f>
        <v>1376602.5</v>
      </c>
      <c r="D159" s="20"/>
      <c r="E159" s="21"/>
      <c r="F159" s="46">
        <f>SUM(F158)</f>
        <v>1376602.5</v>
      </c>
      <c r="G159" s="22"/>
      <c r="H159" s="55"/>
      <c r="I159" s="23"/>
    </row>
    <row r="160" spans="1:9" ht="12.75">
      <c r="A160" s="1">
        <v>512211</v>
      </c>
      <c r="B160" s="1" t="s">
        <v>121</v>
      </c>
      <c r="C160" s="18">
        <v>146320</v>
      </c>
      <c r="D160" s="18"/>
      <c r="E160" s="18"/>
      <c r="F160" s="37">
        <v>15930</v>
      </c>
      <c r="G160" s="18">
        <v>130390</v>
      </c>
      <c r="H160" s="36"/>
      <c r="I160" s="17"/>
    </row>
    <row r="161" spans="1:9" ht="12.75">
      <c r="A161" s="1">
        <v>512221</v>
      </c>
      <c r="B161" s="1" t="s">
        <v>56</v>
      </c>
      <c r="C161" s="18">
        <v>855360</v>
      </c>
      <c r="D161" s="18">
        <v>855360</v>
      </c>
      <c r="E161" s="18"/>
      <c r="F161" s="37"/>
      <c r="G161" s="18"/>
      <c r="H161" s="36"/>
      <c r="I161" s="17"/>
    </row>
    <row r="162" spans="1:9" ht="12.75">
      <c r="A162" s="4">
        <v>512232</v>
      </c>
      <c r="B162" s="4" t="s">
        <v>169</v>
      </c>
      <c r="C162" s="19">
        <v>12690</v>
      </c>
      <c r="D162" s="19"/>
      <c r="E162" s="19"/>
      <c r="F162" s="51">
        <v>12690</v>
      </c>
      <c r="G162" s="18"/>
      <c r="H162" s="36"/>
      <c r="I162" s="17"/>
    </row>
    <row r="163" spans="1:9" ht="12.75">
      <c r="A163" s="1">
        <v>512251</v>
      </c>
      <c r="B163" s="1" t="s">
        <v>123</v>
      </c>
      <c r="C163" s="18">
        <v>39890</v>
      </c>
      <c r="D163" s="18"/>
      <c r="E163" s="18"/>
      <c r="F163" s="37"/>
      <c r="G163" s="18">
        <v>39890</v>
      </c>
      <c r="H163" s="36"/>
      <c r="I163" s="36"/>
    </row>
    <row r="164" spans="1:9" ht="12.75">
      <c r="A164" s="3">
        <v>5122</v>
      </c>
      <c r="B164" s="3" t="s">
        <v>124</v>
      </c>
      <c r="C164" s="21">
        <f>SUM(C160:C163)</f>
        <v>1054260</v>
      </c>
      <c r="D164" s="21">
        <f>SUM(D160:D163)</f>
        <v>855360</v>
      </c>
      <c r="E164" s="21"/>
      <c r="F164" s="46">
        <f>SUM(F160:F163)</f>
        <v>28620</v>
      </c>
      <c r="G164" s="21">
        <f>SUM(G160:G163)</f>
        <v>170280</v>
      </c>
      <c r="H164" s="32"/>
      <c r="I164" s="32"/>
    </row>
    <row r="165" spans="1:9" ht="12.75">
      <c r="A165" s="2">
        <v>512511</v>
      </c>
      <c r="B165" s="2" t="s">
        <v>127</v>
      </c>
      <c r="C165" s="16">
        <v>1147596.94</v>
      </c>
      <c r="D165" s="16"/>
      <c r="E165" s="16"/>
      <c r="F165" s="52">
        <v>1147596.94</v>
      </c>
      <c r="G165" s="18"/>
      <c r="H165" s="36"/>
      <c r="I165" s="17"/>
    </row>
    <row r="166" spans="1:9" ht="12.75">
      <c r="A166" s="1">
        <v>512521</v>
      </c>
      <c r="B166" s="1" t="s">
        <v>128</v>
      </c>
      <c r="C166" s="18"/>
      <c r="D166" s="18"/>
      <c r="E166" s="18"/>
      <c r="F166" s="37"/>
      <c r="G166" s="18"/>
      <c r="H166" s="36"/>
      <c r="I166" s="17"/>
    </row>
    <row r="167" spans="1:9" ht="13.5" thickBot="1">
      <c r="A167" s="3">
        <v>5125</v>
      </c>
      <c r="B167" s="25" t="s">
        <v>129</v>
      </c>
      <c r="C167" s="29">
        <f>SUM(C165:C166)</f>
        <v>1147596.94</v>
      </c>
      <c r="D167" s="29"/>
      <c r="E167" s="29"/>
      <c r="F167" s="53">
        <f>SUM(F165:F166)</f>
        <v>1147596.94</v>
      </c>
      <c r="G167" s="29"/>
      <c r="H167" s="32"/>
      <c r="I167" s="23"/>
    </row>
    <row r="168" spans="1:9" ht="13.5" thickBot="1">
      <c r="A168" s="31"/>
      <c r="B168" s="42" t="s">
        <v>199</v>
      </c>
      <c r="C168" s="41">
        <f>C159+C164+C167</f>
        <v>3578459.44</v>
      </c>
      <c r="D168" s="45">
        <f>D159+D164+D167</f>
        <v>855360</v>
      </c>
      <c r="E168" s="40"/>
      <c r="F168" s="58">
        <f>F159+F164+F167</f>
        <v>2552819.44</v>
      </c>
      <c r="G168" s="41">
        <f>G159+G164+G167</f>
        <v>170280</v>
      </c>
      <c r="H168" s="32"/>
      <c r="I168" s="32"/>
    </row>
    <row r="169" spans="1:9" ht="12.75">
      <c r="A169" s="1"/>
      <c r="B169" s="2"/>
      <c r="C169" s="16"/>
      <c r="D169" s="16"/>
      <c r="E169" s="16"/>
      <c r="F169" s="16"/>
      <c r="G169" s="16"/>
      <c r="H169" s="36"/>
      <c r="I169" s="17"/>
    </row>
    <row r="170" spans="1:9" ht="12.75">
      <c r="A170" s="1"/>
      <c r="B170" s="1"/>
      <c r="C170" s="18">
        <f>D168+F168+G168</f>
        <v>3578459.44</v>
      </c>
      <c r="D170" s="18"/>
      <c r="E170" s="18"/>
      <c r="F170" s="18"/>
      <c r="G170" s="18"/>
      <c r="H170" s="36"/>
      <c r="I170" s="36"/>
    </row>
    <row r="171" spans="1:9" ht="12.75">
      <c r="A171" s="1"/>
      <c r="B171" s="1"/>
      <c r="C171" s="18"/>
      <c r="D171" s="18"/>
      <c r="E171" s="18"/>
      <c r="F171" s="18"/>
      <c r="G171" s="18"/>
      <c r="H171" s="36"/>
      <c r="I171" s="17"/>
    </row>
    <row r="172" spans="1:9" ht="12.75">
      <c r="A172" s="1"/>
      <c r="B172" s="1"/>
      <c r="C172" s="18"/>
      <c r="D172" s="18"/>
      <c r="E172" s="18"/>
      <c r="F172" s="18"/>
      <c r="G172" s="18"/>
      <c r="H172" s="36"/>
      <c r="I172" s="17"/>
    </row>
    <row r="173" spans="1:9" ht="12.75">
      <c r="A173" s="1"/>
      <c r="B173" s="1"/>
      <c r="C173" s="18"/>
      <c r="D173" s="18"/>
      <c r="E173" s="18"/>
      <c r="F173" s="18"/>
      <c r="G173" s="18"/>
      <c r="H173" s="36"/>
      <c r="I173" s="17"/>
    </row>
    <row r="174" spans="1:9" ht="12.75">
      <c r="A174" s="1"/>
      <c r="B174" s="1"/>
      <c r="C174" s="18"/>
      <c r="D174" s="18"/>
      <c r="E174" s="18"/>
      <c r="F174" s="18"/>
      <c r="G174" s="18"/>
      <c r="H174" s="36"/>
      <c r="I174" s="17"/>
    </row>
    <row r="175" spans="1:9" ht="12.75">
      <c r="A175" s="1"/>
      <c r="B175" s="1"/>
      <c r="C175" s="18"/>
      <c r="D175" s="18"/>
      <c r="E175" s="18"/>
      <c r="F175" s="18"/>
      <c r="G175" s="18"/>
      <c r="H175" s="36"/>
      <c r="I175" s="17"/>
    </row>
    <row r="176" spans="1:9" ht="12.75">
      <c r="A176" s="1"/>
      <c r="B176" s="1"/>
      <c r="C176" s="18"/>
      <c r="D176" s="18"/>
      <c r="E176" s="18"/>
      <c r="F176" s="18"/>
      <c r="G176" s="18"/>
      <c r="H176" s="36"/>
      <c r="I176" s="17"/>
    </row>
    <row r="177" spans="1:9" ht="38.25">
      <c r="A177" s="74" t="s">
        <v>0</v>
      </c>
      <c r="B177" s="74" t="s">
        <v>1</v>
      </c>
      <c r="C177" s="74" t="s">
        <v>2</v>
      </c>
      <c r="D177" s="74" t="s">
        <v>3</v>
      </c>
      <c r="E177" s="75" t="s">
        <v>4</v>
      </c>
      <c r="F177" s="74" t="s">
        <v>5</v>
      </c>
      <c r="G177" s="76" t="s">
        <v>6</v>
      </c>
      <c r="H177" s="80" t="s">
        <v>182</v>
      </c>
      <c r="I177" s="75" t="s">
        <v>183</v>
      </c>
    </row>
    <row r="178" spans="1:9" ht="25.5">
      <c r="A178" s="77">
        <v>733161</v>
      </c>
      <c r="B178" s="78" t="s">
        <v>170</v>
      </c>
      <c r="C178" s="82">
        <v>1231484.29</v>
      </c>
      <c r="D178" s="74"/>
      <c r="E178" s="75"/>
      <c r="F178" s="74"/>
      <c r="G178" s="76"/>
      <c r="H178" s="84">
        <v>1231484.29</v>
      </c>
      <c r="I178" s="81"/>
    </row>
    <row r="179" spans="1:9" ht="12.75">
      <c r="A179" s="79">
        <v>7331</v>
      </c>
      <c r="B179" s="74" t="s">
        <v>171</v>
      </c>
      <c r="C179" s="83">
        <f>SUM(C178)</f>
        <v>1231484.29</v>
      </c>
      <c r="D179" s="74"/>
      <c r="E179" s="75"/>
      <c r="F179" s="74"/>
      <c r="G179" s="76"/>
      <c r="H179" s="85">
        <f>SUM(H178)</f>
        <v>1231484.29</v>
      </c>
      <c r="I179" s="81"/>
    </row>
    <row r="180" spans="1:9" ht="12.75">
      <c r="A180" s="2">
        <v>74212101</v>
      </c>
      <c r="B180" s="2" t="s">
        <v>141</v>
      </c>
      <c r="C180" s="16">
        <v>706997</v>
      </c>
      <c r="D180" s="16"/>
      <c r="E180" s="16"/>
      <c r="F180" s="16">
        <v>706997</v>
      </c>
      <c r="G180" s="16"/>
      <c r="H180" s="52"/>
      <c r="I180" s="18"/>
    </row>
    <row r="181" spans="1:9" ht="12.75">
      <c r="A181" s="1">
        <v>74212102</v>
      </c>
      <c r="B181" s="1" t="s">
        <v>143</v>
      </c>
      <c r="C181" s="18">
        <v>6737082.86</v>
      </c>
      <c r="D181" s="18"/>
      <c r="E181" s="18"/>
      <c r="F181" s="18">
        <v>6737082.86</v>
      </c>
      <c r="G181" s="18"/>
      <c r="H181" s="37"/>
      <c r="I181" s="18"/>
    </row>
    <row r="182" spans="1:9" ht="12.75">
      <c r="A182" s="1">
        <v>74212103</v>
      </c>
      <c r="B182" s="1" t="s">
        <v>140</v>
      </c>
      <c r="C182" s="18">
        <v>2736900</v>
      </c>
      <c r="D182" s="18"/>
      <c r="E182" s="18"/>
      <c r="F182" s="18">
        <v>2736900</v>
      </c>
      <c r="G182" s="18"/>
      <c r="H182" s="37"/>
      <c r="I182" s="18"/>
    </row>
    <row r="183" spans="1:9" ht="12.75">
      <c r="A183" s="1">
        <v>74212111</v>
      </c>
      <c r="B183" s="1" t="s">
        <v>142</v>
      </c>
      <c r="C183" s="18">
        <v>228547</v>
      </c>
      <c r="D183" s="18"/>
      <c r="E183" s="18"/>
      <c r="F183" s="18">
        <v>228547</v>
      </c>
      <c r="G183" s="18"/>
      <c r="H183" s="37"/>
      <c r="I183" s="18"/>
    </row>
    <row r="184" spans="1:9" ht="12.75">
      <c r="A184" s="64">
        <v>74212112</v>
      </c>
      <c r="B184" s="1" t="s">
        <v>144</v>
      </c>
      <c r="C184" s="18">
        <v>205831.55</v>
      </c>
      <c r="D184" s="18"/>
      <c r="E184" s="18"/>
      <c r="F184" s="18">
        <v>205831.55</v>
      </c>
      <c r="G184" s="18"/>
      <c r="H184" s="37"/>
      <c r="I184" s="18"/>
    </row>
    <row r="185" spans="1:9" ht="12.75">
      <c r="A185" s="64">
        <v>74212113</v>
      </c>
      <c r="B185" s="1" t="s">
        <v>145</v>
      </c>
      <c r="C185" s="18">
        <v>187040</v>
      </c>
      <c r="D185" s="18"/>
      <c r="E185" s="18"/>
      <c r="F185" s="18">
        <v>187040</v>
      </c>
      <c r="G185" s="18"/>
      <c r="H185" s="37"/>
      <c r="I185" s="18"/>
    </row>
    <row r="186" spans="1:9" ht="12.75">
      <c r="A186" s="64">
        <v>7421216</v>
      </c>
      <c r="B186" s="1" t="s">
        <v>146</v>
      </c>
      <c r="C186" s="18">
        <v>459163.63</v>
      </c>
      <c r="D186" s="18"/>
      <c r="E186" s="18"/>
      <c r="F186" s="18"/>
      <c r="G186" s="18">
        <v>459163.63</v>
      </c>
      <c r="H186" s="37"/>
      <c r="I186" s="18"/>
    </row>
    <row r="187" spans="1:9" ht="12.75">
      <c r="A187" s="64">
        <v>7421217</v>
      </c>
      <c r="B187" s="1" t="s">
        <v>147</v>
      </c>
      <c r="C187" s="18">
        <v>19015840.44</v>
      </c>
      <c r="D187" s="18"/>
      <c r="E187" s="18"/>
      <c r="F187" s="18">
        <v>19015840.44</v>
      </c>
      <c r="G187" s="18"/>
      <c r="H187" s="37"/>
      <c r="I187" s="18"/>
    </row>
    <row r="188" spans="1:9" ht="12.75">
      <c r="A188" s="64">
        <v>74212171</v>
      </c>
      <c r="B188" s="1" t="s">
        <v>148</v>
      </c>
      <c r="C188" s="18">
        <v>707502.89</v>
      </c>
      <c r="D188" s="18"/>
      <c r="E188" s="18"/>
      <c r="F188" s="18">
        <v>707502.89</v>
      </c>
      <c r="G188" s="18"/>
      <c r="H188" s="37"/>
      <c r="I188" s="18"/>
    </row>
    <row r="189" spans="1:9" ht="12.75">
      <c r="A189" s="64">
        <v>7421218</v>
      </c>
      <c r="B189" s="1" t="s">
        <v>172</v>
      </c>
      <c r="C189" s="18">
        <v>41740.02</v>
      </c>
      <c r="D189" s="18"/>
      <c r="E189" s="18"/>
      <c r="F189" s="18">
        <v>41740.02</v>
      </c>
      <c r="G189" s="18"/>
      <c r="H189" s="37"/>
      <c r="I189" s="18"/>
    </row>
    <row r="190" spans="1:9" ht="12.75">
      <c r="A190" s="64">
        <v>742161</v>
      </c>
      <c r="B190" s="1" t="s">
        <v>149</v>
      </c>
      <c r="C190" s="18">
        <v>164801.1</v>
      </c>
      <c r="D190" s="18"/>
      <c r="E190" s="18"/>
      <c r="F190" s="18">
        <v>164801.1</v>
      </c>
      <c r="G190" s="18"/>
      <c r="H190" s="37"/>
      <c r="I190" s="18"/>
    </row>
    <row r="191" spans="1:9" ht="12.75">
      <c r="A191" s="65">
        <v>7421</v>
      </c>
      <c r="B191" s="3" t="s">
        <v>150</v>
      </c>
      <c r="C191" s="21">
        <f>SUM(C180:C190)</f>
        <v>31191446.490000006</v>
      </c>
      <c r="D191" s="18"/>
      <c r="E191" s="18"/>
      <c r="F191" s="21">
        <f>SUM(F180:F190)</f>
        <v>30732282.860000003</v>
      </c>
      <c r="G191" s="21">
        <f>SUM(G186:G190)</f>
        <v>459163.63</v>
      </c>
      <c r="H191" s="37"/>
      <c r="I191" s="18"/>
    </row>
    <row r="192" spans="1:9" ht="12.75">
      <c r="A192" s="72">
        <v>744161</v>
      </c>
      <c r="B192" s="10" t="s">
        <v>173</v>
      </c>
      <c r="C192" s="73">
        <v>150000</v>
      </c>
      <c r="D192" s="73"/>
      <c r="E192" s="73"/>
      <c r="F192" s="73">
        <v>150000</v>
      </c>
      <c r="G192" s="73"/>
      <c r="H192" s="37"/>
      <c r="I192" s="18"/>
    </row>
    <row r="193" spans="1:9" ht="12.75">
      <c r="A193" s="65">
        <v>7441</v>
      </c>
      <c r="B193" s="3" t="s">
        <v>174</v>
      </c>
      <c r="C193" s="21">
        <f>SUM(C192)</f>
        <v>150000</v>
      </c>
      <c r="D193" s="18"/>
      <c r="E193" s="18"/>
      <c r="F193" s="21">
        <f>SUM(F192)</f>
        <v>150000</v>
      </c>
      <c r="G193" s="21"/>
      <c r="H193" s="37"/>
      <c r="I193" s="18"/>
    </row>
    <row r="194" spans="1:9" ht="12.75">
      <c r="A194" s="64">
        <v>7451611</v>
      </c>
      <c r="B194" s="1" t="s">
        <v>151</v>
      </c>
      <c r="C194" s="18">
        <v>15593.22</v>
      </c>
      <c r="D194" s="18"/>
      <c r="E194" s="18"/>
      <c r="F194" s="18">
        <v>15593.22</v>
      </c>
      <c r="G194" s="73"/>
      <c r="H194" s="37"/>
      <c r="I194" s="18"/>
    </row>
    <row r="195" spans="1:9" ht="12.75">
      <c r="A195" s="64">
        <v>7451613</v>
      </c>
      <c r="B195" s="1" t="s">
        <v>175</v>
      </c>
      <c r="C195" s="18">
        <v>13603</v>
      </c>
      <c r="D195" s="18"/>
      <c r="E195" s="18"/>
      <c r="F195" s="18">
        <v>13603</v>
      </c>
      <c r="G195" s="73"/>
      <c r="H195" s="37"/>
      <c r="I195" s="18"/>
    </row>
    <row r="196" spans="1:9" ht="12.75">
      <c r="A196" s="64">
        <v>7451615</v>
      </c>
      <c r="B196" s="1" t="s">
        <v>176</v>
      </c>
      <c r="C196" s="18">
        <v>5054.74</v>
      </c>
      <c r="D196" s="18"/>
      <c r="E196" s="18"/>
      <c r="F196" s="18">
        <v>5054.74</v>
      </c>
      <c r="G196" s="73"/>
      <c r="H196" s="37"/>
      <c r="I196" s="18"/>
    </row>
    <row r="197" spans="1:9" ht="12.75">
      <c r="A197" s="64">
        <v>7451617</v>
      </c>
      <c r="B197" s="1" t="s">
        <v>177</v>
      </c>
      <c r="C197" s="18">
        <v>43600</v>
      </c>
      <c r="D197" s="18"/>
      <c r="E197" s="18"/>
      <c r="F197" s="18">
        <v>43600</v>
      </c>
      <c r="G197" s="73"/>
      <c r="H197" s="37"/>
      <c r="I197" s="18"/>
    </row>
    <row r="198" spans="1:9" ht="12.75">
      <c r="A198" s="64">
        <v>7451619</v>
      </c>
      <c r="B198" s="1" t="s">
        <v>178</v>
      </c>
      <c r="C198" s="18">
        <v>28700</v>
      </c>
      <c r="D198" s="18"/>
      <c r="E198" s="18"/>
      <c r="F198" s="18"/>
      <c r="G198" s="73">
        <v>28700</v>
      </c>
      <c r="H198" s="37"/>
      <c r="I198" s="18"/>
    </row>
    <row r="199" spans="1:9" ht="12.75">
      <c r="A199" s="65">
        <v>7451</v>
      </c>
      <c r="B199" s="3" t="s">
        <v>152</v>
      </c>
      <c r="C199" s="21">
        <f>SUM(C194:C198)</f>
        <v>106550.95999999999</v>
      </c>
      <c r="D199" s="21"/>
      <c r="E199" s="21"/>
      <c r="F199" s="21">
        <f>SUM(F194:F198)</f>
        <v>77850.95999999999</v>
      </c>
      <c r="G199" s="21">
        <f>SUM(G194:G198)</f>
        <v>28700</v>
      </c>
      <c r="H199" s="37"/>
      <c r="I199" s="18"/>
    </row>
    <row r="200" spans="1:9" ht="12.75">
      <c r="A200" s="64">
        <v>7711111</v>
      </c>
      <c r="B200" s="1" t="s">
        <v>153</v>
      </c>
      <c r="C200" s="18">
        <v>2745020.58</v>
      </c>
      <c r="D200" s="18"/>
      <c r="E200" s="18"/>
      <c r="F200" s="18"/>
      <c r="G200" s="18"/>
      <c r="H200" s="37"/>
      <c r="I200" s="18">
        <v>2745020.58</v>
      </c>
    </row>
    <row r="201" spans="1:9" ht="12.75">
      <c r="A201" s="64">
        <v>7711112</v>
      </c>
      <c r="B201" s="1" t="s">
        <v>181</v>
      </c>
      <c r="C201" s="18">
        <v>323515.16</v>
      </c>
      <c r="D201" s="18"/>
      <c r="E201" s="18"/>
      <c r="F201" s="18"/>
      <c r="G201" s="18"/>
      <c r="H201" s="37"/>
      <c r="I201" s="18">
        <v>323515.16</v>
      </c>
    </row>
    <row r="202" spans="1:9" ht="12.75">
      <c r="A202" s="64">
        <v>7711114</v>
      </c>
      <c r="B202" s="1" t="s">
        <v>179</v>
      </c>
      <c r="C202" s="18">
        <v>125003.33</v>
      </c>
      <c r="D202" s="18"/>
      <c r="E202" s="18"/>
      <c r="F202" s="18"/>
      <c r="G202" s="18"/>
      <c r="H202" s="37"/>
      <c r="I202" s="18">
        <v>125003.33</v>
      </c>
    </row>
    <row r="203" spans="1:9" ht="12.75">
      <c r="A203" s="65">
        <v>7711</v>
      </c>
      <c r="B203" s="3" t="s">
        <v>155</v>
      </c>
      <c r="C203" s="21">
        <f>SUM(C200:C202)</f>
        <v>3193539.0700000003</v>
      </c>
      <c r="D203" s="21">
        <f>SUM(D200:D201)</f>
        <v>0</v>
      </c>
      <c r="E203" s="21"/>
      <c r="F203" s="21"/>
      <c r="G203" s="21"/>
      <c r="H203" s="46"/>
      <c r="I203" s="21">
        <f>SUM(I200:I202)</f>
        <v>3193539.0700000003</v>
      </c>
    </row>
    <row r="204" spans="1:9" ht="12.75">
      <c r="A204" s="64">
        <v>7811110101</v>
      </c>
      <c r="B204" s="1" t="s">
        <v>156</v>
      </c>
      <c r="C204" s="18">
        <v>193470084.19</v>
      </c>
      <c r="D204" s="18">
        <v>193470084.19</v>
      </c>
      <c r="E204" s="18"/>
      <c r="F204" s="18"/>
      <c r="G204" s="18"/>
      <c r="H204" s="37"/>
      <c r="I204" s="18"/>
    </row>
    <row r="205" spans="1:9" ht="12.75">
      <c r="A205" s="64">
        <v>7811110102</v>
      </c>
      <c r="B205" s="1" t="s">
        <v>157</v>
      </c>
      <c r="C205" s="18">
        <v>4025000</v>
      </c>
      <c r="D205" s="18">
        <v>4025000</v>
      </c>
      <c r="E205" s="18"/>
      <c r="F205" s="18"/>
      <c r="G205" s="18"/>
      <c r="H205" s="37"/>
      <c r="I205" s="18"/>
    </row>
    <row r="206" spans="1:9" ht="12.75">
      <c r="A206" s="64">
        <v>7811110103</v>
      </c>
      <c r="B206" s="1" t="s">
        <v>158</v>
      </c>
      <c r="C206" s="18">
        <v>18304000</v>
      </c>
      <c r="D206" s="18">
        <v>18304000</v>
      </c>
      <c r="E206" s="18"/>
      <c r="F206" s="18"/>
      <c r="G206" s="18"/>
      <c r="H206" s="37"/>
      <c r="I206" s="18"/>
    </row>
    <row r="207" spans="1:9" ht="12.75">
      <c r="A207" s="64">
        <v>7811110104</v>
      </c>
      <c r="B207" s="1" t="s">
        <v>159</v>
      </c>
      <c r="C207" s="18">
        <v>18628108.19</v>
      </c>
      <c r="D207" s="18">
        <v>18628108.19</v>
      </c>
      <c r="E207" s="18"/>
      <c r="F207" s="18"/>
      <c r="G207" s="18"/>
      <c r="H207" s="37"/>
      <c r="I207" s="18"/>
    </row>
    <row r="208" spans="1:9" ht="12.75">
      <c r="A208" s="64">
        <v>7811110105</v>
      </c>
      <c r="B208" s="1" t="s">
        <v>160</v>
      </c>
      <c r="C208" s="18">
        <v>5965000</v>
      </c>
      <c r="D208" s="18">
        <v>5965000</v>
      </c>
      <c r="E208" s="18"/>
      <c r="F208" s="18"/>
      <c r="G208" s="18"/>
      <c r="H208" s="37"/>
      <c r="I208" s="18"/>
    </row>
    <row r="209" spans="1:9" ht="12.75">
      <c r="A209" s="64">
        <v>7811110106</v>
      </c>
      <c r="B209" s="1" t="s">
        <v>161</v>
      </c>
      <c r="C209" s="18">
        <v>5356000</v>
      </c>
      <c r="D209" s="18">
        <v>5356000</v>
      </c>
      <c r="E209" s="18"/>
      <c r="F209" s="18"/>
      <c r="G209" s="18"/>
      <c r="H209" s="37"/>
      <c r="I209" s="18"/>
    </row>
    <row r="210" spans="1:9" ht="12.75">
      <c r="A210" s="64">
        <v>7811110107</v>
      </c>
      <c r="B210" s="1" t="s">
        <v>180</v>
      </c>
      <c r="C210" s="18">
        <v>688928.25</v>
      </c>
      <c r="D210" s="18">
        <v>688928.25</v>
      </c>
      <c r="E210" s="18"/>
      <c r="F210" s="18"/>
      <c r="G210" s="18"/>
      <c r="H210" s="37"/>
      <c r="I210" s="18"/>
    </row>
    <row r="211" spans="1:9" ht="12.75">
      <c r="A211" s="64">
        <v>781111013</v>
      </c>
      <c r="B211" s="1" t="s">
        <v>162</v>
      </c>
      <c r="C211" s="18">
        <v>27984698.23</v>
      </c>
      <c r="D211" s="18">
        <v>27984698.23</v>
      </c>
      <c r="E211" s="18"/>
      <c r="F211" s="18"/>
      <c r="G211" s="18"/>
      <c r="H211" s="37"/>
      <c r="I211" s="18"/>
    </row>
    <row r="212" spans="1:9" ht="12.75">
      <c r="A212" s="64">
        <v>7811110501</v>
      </c>
      <c r="B212" s="1" t="s">
        <v>163</v>
      </c>
      <c r="C212" s="18">
        <v>2294917</v>
      </c>
      <c r="D212" s="18"/>
      <c r="E212" s="18">
        <v>2294917</v>
      </c>
      <c r="F212" s="18"/>
      <c r="G212" s="18"/>
      <c r="H212" s="37"/>
      <c r="I212" s="18"/>
    </row>
    <row r="213" spans="1:9" ht="12.75">
      <c r="A213" s="64">
        <v>7811110502</v>
      </c>
      <c r="B213" s="1" t="s">
        <v>164</v>
      </c>
      <c r="C213" s="18">
        <v>127778</v>
      </c>
      <c r="D213" s="18"/>
      <c r="E213" s="18">
        <v>127778</v>
      </c>
      <c r="F213" s="18"/>
      <c r="G213" s="18"/>
      <c r="H213" s="37"/>
      <c r="I213" s="18"/>
    </row>
    <row r="214" spans="1:9" ht="12.75">
      <c r="A214" s="64">
        <v>7811110511</v>
      </c>
      <c r="B214" s="1" t="s">
        <v>165</v>
      </c>
      <c r="C214" s="18">
        <v>1102170</v>
      </c>
      <c r="D214" s="18"/>
      <c r="E214" s="18">
        <v>1102170</v>
      </c>
      <c r="F214" s="18"/>
      <c r="G214" s="18"/>
      <c r="H214" s="37"/>
      <c r="I214" s="18"/>
    </row>
    <row r="215" spans="1:9" ht="12.75">
      <c r="A215" s="64">
        <v>7811110512</v>
      </c>
      <c r="B215" s="1" t="s">
        <v>166</v>
      </c>
      <c r="C215" s="18">
        <v>1750</v>
      </c>
      <c r="D215" s="18"/>
      <c r="E215" s="18">
        <v>1750</v>
      </c>
      <c r="F215" s="18"/>
      <c r="G215" s="18"/>
      <c r="H215" s="37"/>
      <c r="I215" s="18"/>
    </row>
    <row r="216" spans="1:9" ht="12.75">
      <c r="A216" s="65">
        <v>7811</v>
      </c>
      <c r="B216" s="3" t="s">
        <v>167</v>
      </c>
      <c r="C216" s="21">
        <f>SUM(C204:C215)</f>
        <v>277948433.86</v>
      </c>
      <c r="D216" s="21">
        <f>SUM(D204:D215)</f>
        <v>274421818.86</v>
      </c>
      <c r="E216" s="21">
        <f>SUM(E212:E215)</f>
        <v>3526615</v>
      </c>
      <c r="F216" s="21"/>
      <c r="G216" s="21"/>
      <c r="H216" s="46"/>
      <c r="I216" s="18"/>
    </row>
    <row r="217" spans="1:9" ht="13.5" thickBot="1">
      <c r="A217" s="1"/>
      <c r="B217" s="4"/>
      <c r="C217" s="19"/>
      <c r="D217" s="19"/>
      <c r="E217" s="19"/>
      <c r="F217" s="19"/>
      <c r="G217" s="19"/>
      <c r="H217" s="51"/>
      <c r="I217" s="19"/>
    </row>
    <row r="218" spans="1:9" ht="13.5" thickBot="1">
      <c r="A218" s="48"/>
      <c r="B218" s="66" t="s">
        <v>184</v>
      </c>
      <c r="C218" s="67">
        <f>C216+C203+C199+C193+C191+C179</f>
        <v>313821454.67</v>
      </c>
      <c r="D218" s="67">
        <f>D216+D203</f>
        <v>274421818.86</v>
      </c>
      <c r="E218" s="67">
        <f>E216</f>
        <v>3526615</v>
      </c>
      <c r="F218" s="67">
        <f>F199+F193+F191</f>
        <v>30960133.820000004</v>
      </c>
      <c r="G218" s="67">
        <f>G199+G191</f>
        <v>487863.63</v>
      </c>
      <c r="H218" s="40">
        <f>H179</f>
        <v>1231484.29</v>
      </c>
      <c r="I218" s="41">
        <f>I203</f>
        <v>3193539.0700000003</v>
      </c>
    </row>
    <row r="219" spans="1:9" ht="12.75">
      <c r="A219" s="1"/>
      <c r="B219" s="2"/>
      <c r="C219" s="16"/>
      <c r="D219" s="16"/>
      <c r="E219" s="16"/>
      <c r="F219" s="16"/>
      <c r="G219" s="16"/>
      <c r="H219" s="16"/>
      <c r="I219" s="17"/>
    </row>
    <row r="220" spans="3:9" ht="12.75">
      <c r="C220" s="17"/>
      <c r="D220" s="17"/>
      <c r="E220" s="17"/>
      <c r="F220" s="17"/>
      <c r="G220" s="17"/>
      <c r="H220" s="17"/>
      <c r="I220" s="17"/>
    </row>
    <row r="221" spans="3:4" ht="12.75">
      <c r="C221" s="17">
        <f>D218+E218+F218+G218+H218+I218</f>
        <v>313821454.67</v>
      </c>
      <c r="D221" s="17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O352"/>
  <sheetViews>
    <sheetView zoomScalePageLayoutView="0" workbookViewId="0" topLeftCell="A187">
      <selection activeCell="D274" sqref="D274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3" spans="4:7" ht="12.75">
      <c r="D3" s="24" t="s">
        <v>137</v>
      </c>
      <c r="E3" s="24"/>
      <c r="F3" s="24"/>
      <c r="G3" s="24"/>
    </row>
    <row r="4" ht="13.5" thickBot="1"/>
    <row r="5" spans="1:9" s="15" customFormat="1" ht="26.25" thickBo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2" t="s">
        <v>134</v>
      </c>
      <c r="H5" s="14" t="s">
        <v>6</v>
      </c>
      <c r="I5" s="14" t="s">
        <v>7</v>
      </c>
    </row>
    <row r="6" spans="1:11" ht="12.75">
      <c r="A6" s="2"/>
      <c r="B6" s="2">
        <v>411111</v>
      </c>
      <c r="C6" s="2" t="s">
        <v>8</v>
      </c>
      <c r="D6" s="16">
        <v>70678290.52</v>
      </c>
      <c r="E6" s="16">
        <v>68087492.37</v>
      </c>
      <c r="F6" s="16"/>
      <c r="G6" s="16">
        <v>2590798.15</v>
      </c>
      <c r="H6" s="16"/>
      <c r="I6" s="16"/>
      <c r="J6" s="17"/>
      <c r="K6" s="17"/>
    </row>
    <row r="7" spans="1:11" ht="12.75">
      <c r="A7" s="1"/>
      <c r="B7" s="1">
        <v>411112</v>
      </c>
      <c r="C7" s="1" t="s">
        <v>93</v>
      </c>
      <c r="D7" s="18">
        <v>701310.26</v>
      </c>
      <c r="E7" s="18">
        <v>701310.26</v>
      </c>
      <c r="F7" s="18"/>
      <c r="G7" s="18"/>
      <c r="H7" s="18"/>
      <c r="I7" s="18"/>
      <c r="J7" s="17"/>
      <c r="K7" s="17"/>
    </row>
    <row r="8" spans="1:11" ht="12.75">
      <c r="A8" s="1"/>
      <c r="B8" s="1">
        <v>411113</v>
      </c>
      <c r="C8" s="1" t="s">
        <v>9</v>
      </c>
      <c r="D8" s="18">
        <v>320610.99</v>
      </c>
      <c r="E8" s="18">
        <v>320610.99</v>
      </c>
      <c r="F8" s="18"/>
      <c r="G8" s="18"/>
      <c r="H8" s="18"/>
      <c r="I8" s="18"/>
      <c r="J8" s="17"/>
      <c r="K8" s="17"/>
    </row>
    <row r="9" spans="1:11" ht="12.75">
      <c r="A9" s="1"/>
      <c r="B9" s="1">
        <v>411114</v>
      </c>
      <c r="C9" s="1" t="s">
        <v>10</v>
      </c>
      <c r="D9" s="18">
        <v>435473.33</v>
      </c>
      <c r="E9" s="18">
        <v>435473.33</v>
      </c>
      <c r="F9" s="18"/>
      <c r="G9" s="18"/>
      <c r="H9" s="18"/>
      <c r="I9" s="18"/>
      <c r="J9" s="17"/>
      <c r="K9" s="17"/>
    </row>
    <row r="10" spans="1:11" ht="12.75">
      <c r="A10" s="1"/>
      <c r="B10" s="1">
        <v>411115</v>
      </c>
      <c r="C10" s="1" t="s">
        <v>11</v>
      </c>
      <c r="D10" s="18">
        <v>4736398.51</v>
      </c>
      <c r="E10" s="18">
        <v>4736398.51</v>
      </c>
      <c r="F10" s="18"/>
      <c r="G10" s="18"/>
      <c r="H10" s="18"/>
      <c r="I10" s="18"/>
      <c r="J10" s="17"/>
      <c r="K10" s="17"/>
    </row>
    <row r="11" spans="1:11" ht="12.75">
      <c r="A11" s="1"/>
      <c r="B11" s="1">
        <v>411117</v>
      </c>
      <c r="C11" s="1" t="s">
        <v>12</v>
      </c>
      <c r="D11" s="18">
        <v>1012899.65</v>
      </c>
      <c r="E11" s="18">
        <v>1012899.65</v>
      </c>
      <c r="F11" s="18"/>
      <c r="G11" s="18"/>
      <c r="H11" s="18"/>
      <c r="I11" s="18"/>
      <c r="J11" s="17"/>
      <c r="K11" s="17"/>
    </row>
    <row r="12" spans="1:11" s="24" customFormat="1" ht="12.75">
      <c r="A12" s="3"/>
      <c r="B12" s="3">
        <v>4111</v>
      </c>
      <c r="C12" s="3" t="s">
        <v>92</v>
      </c>
      <c r="D12" s="21">
        <f>SUM(D6:D11)</f>
        <v>77884983.26</v>
      </c>
      <c r="E12" s="21">
        <f>SUM(E6:E11)</f>
        <v>75294185.11000001</v>
      </c>
      <c r="F12" s="21"/>
      <c r="G12" s="21">
        <f>SUM(G6:G11)</f>
        <v>2590798.15</v>
      </c>
      <c r="H12" s="21"/>
      <c r="I12" s="21"/>
      <c r="J12" s="23"/>
      <c r="K12" s="23"/>
    </row>
    <row r="13" spans="1:11" ht="12.75">
      <c r="A13" s="1"/>
      <c r="B13" s="1">
        <v>412111</v>
      </c>
      <c r="C13" s="1" t="s">
        <v>13</v>
      </c>
      <c r="D13" s="18">
        <v>8589604.95</v>
      </c>
      <c r="E13" s="18">
        <v>8303046.17</v>
      </c>
      <c r="F13" s="18"/>
      <c r="G13" s="18">
        <v>286558.78</v>
      </c>
      <c r="H13" s="18"/>
      <c r="I13" s="18"/>
      <c r="J13" s="17"/>
      <c r="K13" s="17"/>
    </row>
    <row r="14" spans="1:11" ht="12.75">
      <c r="A14" s="1"/>
      <c r="B14" s="1">
        <v>412113</v>
      </c>
      <c r="C14" s="1" t="s">
        <v>130</v>
      </c>
      <c r="D14" s="18">
        <v>416742.75</v>
      </c>
      <c r="E14" s="18"/>
      <c r="F14" s="18"/>
      <c r="G14" s="18">
        <v>416742.75</v>
      </c>
      <c r="H14" s="18"/>
      <c r="I14" s="18"/>
      <c r="J14" s="17"/>
      <c r="K14" s="17"/>
    </row>
    <row r="15" spans="1:11" s="24" customFormat="1" ht="12.75">
      <c r="A15" s="3"/>
      <c r="B15" s="3">
        <v>4121</v>
      </c>
      <c r="C15" s="3" t="s">
        <v>94</v>
      </c>
      <c r="D15" s="21">
        <f>SUM(D13:D14)</f>
        <v>9006347.7</v>
      </c>
      <c r="E15" s="21">
        <f>SUM(E13:E14)</f>
        <v>8303046.17</v>
      </c>
      <c r="F15" s="21"/>
      <c r="G15" s="21">
        <f>SUM(G13:G14)</f>
        <v>703301.53</v>
      </c>
      <c r="H15" s="21"/>
      <c r="I15" s="21"/>
      <c r="J15" s="23"/>
      <c r="K15" s="23"/>
    </row>
    <row r="16" spans="1:11" ht="12.75">
      <c r="A16" s="1"/>
      <c r="B16" s="1">
        <v>412211</v>
      </c>
      <c r="C16" s="1" t="s">
        <v>14</v>
      </c>
      <c r="D16" s="18">
        <v>4802370.03</v>
      </c>
      <c r="E16" s="18">
        <v>4642157.63</v>
      </c>
      <c r="F16" s="18"/>
      <c r="G16" s="18">
        <v>160212.4</v>
      </c>
      <c r="H16" s="18"/>
      <c r="I16" s="18"/>
      <c r="J16" s="17"/>
      <c r="K16" s="17"/>
    </row>
    <row r="17" spans="1:11" s="24" customFormat="1" ht="12.75">
      <c r="A17" s="3"/>
      <c r="B17" s="3">
        <v>4122</v>
      </c>
      <c r="C17" s="3" t="s">
        <v>14</v>
      </c>
      <c r="D17" s="21">
        <f>SUM(D16)</f>
        <v>4802370.03</v>
      </c>
      <c r="E17" s="21">
        <f>SUM(E16)</f>
        <v>4642157.63</v>
      </c>
      <c r="F17" s="21"/>
      <c r="G17" s="21">
        <f>SUM(G16)</f>
        <v>160212.4</v>
      </c>
      <c r="H17" s="21"/>
      <c r="I17" s="21"/>
      <c r="J17" s="23"/>
      <c r="K17" s="23"/>
    </row>
    <row r="18" spans="1:11" ht="12.75">
      <c r="A18" s="1"/>
      <c r="B18" s="1">
        <v>412311</v>
      </c>
      <c r="C18" s="1" t="s">
        <v>95</v>
      </c>
      <c r="D18" s="18">
        <v>585654.88</v>
      </c>
      <c r="E18" s="18">
        <v>566116.77</v>
      </c>
      <c r="F18" s="18"/>
      <c r="G18" s="18">
        <v>19538.11</v>
      </c>
      <c r="H18" s="18"/>
      <c r="I18" s="18"/>
      <c r="J18" s="17"/>
      <c r="K18" s="17"/>
    </row>
    <row r="19" spans="1:11" s="24" customFormat="1" ht="12.75">
      <c r="A19" s="3"/>
      <c r="B19" s="3">
        <v>4123</v>
      </c>
      <c r="C19" s="3" t="s">
        <v>96</v>
      </c>
      <c r="D19" s="21">
        <f>SUM(D18)</f>
        <v>585654.88</v>
      </c>
      <c r="E19" s="21">
        <f>SUM(E18)</f>
        <v>566116.77</v>
      </c>
      <c r="F19" s="21"/>
      <c r="G19" s="21">
        <f>SUM(G18)</f>
        <v>19538.11</v>
      </c>
      <c r="H19" s="21"/>
      <c r="I19" s="21"/>
      <c r="J19" s="23"/>
      <c r="K19" s="23"/>
    </row>
    <row r="20" spans="1:11" ht="12.75">
      <c r="A20" s="1"/>
      <c r="B20" s="1">
        <v>413151</v>
      </c>
      <c r="C20" s="1" t="s">
        <v>15</v>
      </c>
      <c r="D20" s="18">
        <v>34400</v>
      </c>
      <c r="E20" s="18"/>
      <c r="F20" s="18"/>
      <c r="G20" s="18"/>
      <c r="H20" s="18">
        <v>34400</v>
      </c>
      <c r="I20" s="18"/>
      <c r="J20" s="17"/>
      <c r="K20" s="17"/>
    </row>
    <row r="21" spans="1:11" s="24" customFormat="1" ht="12.75">
      <c r="A21" s="3"/>
      <c r="B21" s="3">
        <v>4131</v>
      </c>
      <c r="C21" s="3" t="s">
        <v>97</v>
      </c>
      <c r="D21" s="21">
        <f>SUM(D20)</f>
        <v>34400</v>
      </c>
      <c r="E21" s="21"/>
      <c r="F21" s="21"/>
      <c r="G21" s="21"/>
      <c r="H21" s="21">
        <f>SUM(H20)</f>
        <v>34400</v>
      </c>
      <c r="I21" s="21"/>
      <c r="J21" s="23"/>
      <c r="K21" s="23"/>
    </row>
    <row r="22" spans="1:11" ht="12.75">
      <c r="A22" s="1"/>
      <c r="B22" s="1">
        <v>414111</v>
      </c>
      <c r="C22" s="1" t="s">
        <v>16</v>
      </c>
      <c r="D22" s="18">
        <v>1287876.63</v>
      </c>
      <c r="E22" s="18"/>
      <c r="F22" s="18"/>
      <c r="G22" s="18"/>
      <c r="H22" s="18"/>
      <c r="I22" s="18">
        <v>1287876.63</v>
      </c>
      <c r="J22" s="17"/>
      <c r="K22" s="17"/>
    </row>
    <row r="23" spans="1:11" ht="12.75">
      <c r="A23" s="1"/>
      <c r="B23" s="1">
        <v>414121</v>
      </c>
      <c r="C23" s="1" t="s">
        <v>17</v>
      </c>
      <c r="D23" s="18">
        <v>147394</v>
      </c>
      <c r="E23" s="18"/>
      <c r="F23" s="18"/>
      <c r="G23" s="18"/>
      <c r="H23" s="18"/>
      <c r="I23" s="18">
        <v>147394</v>
      </c>
      <c r="J23" s="17"/>
      <c r="K23" s="17"/>
    </row>
    <row r="24" spans="1:11" ht="12.75">
      <c r="A24" s="1"/>
      <c r="B24" s="1">
        <v>414131</v>
      </c>
      <c r="C24" s="1" t="s">
        <v>18</v>
      </c>
      <c r="D24" s="18">
        <v>62203.1</v>
      </c>
      <c r="E24" s="18"/>
      <c r="F24" s="18"/>
      <c r="G24" s="18">
        <v>62203.1</v>
      </c>
      <c r="H24" s="18"/>
      <c r="I24" s="18"/>
      <c r="J24" s="17"/>
      <c r="K24" s="17"/>
    </row>
    <row r="25" spans="1:11" s="24" customFormat="1" ht="12.75">
      <c r="A25" s="3"/>
      <c r="B25" s="3">
        <v>4141</v>
      </c>
      <c r="C25" s="3" t="s">
        <v>98</v>
      </c>
      <c r="D25" s="21">
        <f>SUM(D22:D24)</f>
        <v>1497473.73</v>
      </c>
      <c r="E25" s="21"/>
      <c r="F25" s="21"/>
      <c r="G25" s="21">
        <f>SUM(G22:G24)</f>
        <v>62203.1</v>
      </c>
      <c r="H25" s="21"/>
      <c r="I25" s="21">
        <f>SUM(I22:I24)</f>
        <v>1435270.63</v>
      </c>
      <c r="J25" s="23"/>
      <c r="K25" s="23"/>
    </row>
    <row r="26" spans="1:11" ht="12.75">
      <c r="A26" s="1"/>
      <c r="B26" s="1">
        <v>414311</v>
      </c>
      <c r="C26" s="1" t="s">
        <v>19</v>
      </c>
      <c r="D26" s="18">
        <v>329847</v>
      </c>
      <c r="E26" s="18">
        <v>163848</v>
      </c>
      <c r="F26" s="18"/>
      <c r="G26" s="18">
        <v>165999</v>
      </c>
      <c r="H26" s="18"/>
      <c r="I26" s="18"/>
      <c r="J26" s="17"/>
      <c r="K26" s="17"/>
    </row>
    <row r="27" spans="1:11" ht="12.75">
      <c r="A27" s="1"/>
      <c r="B27" s="1">
        <v>414314</v>
      </c>
      <c r="C27" s="1" t="s">
        <v>20</v>
      </c>
      <c r="D27" s="18">
        <v>136782</v>
      </c>
      <c r="E27" s="18"/>
      <c r="F27" s="18"/>
      <c r="G27" s="18">
        <v>136782</v>
      </c>
      <c r="H27" s="18"/>
      <c r="I27" s="18"/>
      <c r="J27" s="17"/>
      <c r="K27" s="17"/>
    </row>
    <row r="28" spans="1:11" s="24" customFormat="1" ht="12.75">
      <c r="A28" s="3"/>
      <c r="B28" s="3">
        <v>4143</v>
      </c>
      <c r="C28" s="3" t="s">
        <v>99</v>
      </c>
      <c r="D28" s="21">
        <f>SUM(D26:D27)</f>
        <v>466629</v>
      </c>
      <c r="E28" s="21">
        <f>SUM(E26:E27)</f>
        <v>163848</v>
      </c>
      <c r="F28" s="21"/>
      <c r="G28" s="21">
        <f>SUM(G26:G27)</f>
        <v>302781</v>
      </c>
      <c r="H28" s="21"/>
      <c r="I28" s="21"/>
      <c r="J28" s="23"/>
      <c r="K28" s="23"/>
    </row>
    <row r="29" spans="1:11" ht="12.75">
      <c r="A29" s="1"/>
      <c r="B29" s="1">
        <v>415112</v>
      </c>
      <c r="C29" s="1" t="s">
        <v>21</v>
      </c>
      <c r="D29" s="18">
        <v>1943711.77</v>
      </c>
      <c r="E29" s="18">
        <v>1788736.09</v>
      </c>
      <c r="F29" s="18"/>
      <c r="G29" s="18">
        <v>154975.68</v>
      </c>
      <c r="H29" s="18"/>
      <c r="I29" s="18"/>
      <c r="J29" s="17"/>
      <c r="K29" s="17"/>
    </row>
    <row r="30" spans="1:11" s="24" customFormat="1" ht="12.75">
      <c r="A30" s="3"/>
      <c r="B30" s="3">
        <v>4151</v>
      </c>
      <c r="C30" s="3" t="s">
        <v>100</v>
      </c>
      <c r="D30" s="21">
        <f>SUM(D29)</f>
        <v>1943711.77</v>
      </c>
      <c r="E30" s="21">
        <f>SUM(E29)</f>
        <v>1788736.09</v>
      </c>
      <c r="F30" s="21"/>
      <c r="G30" s="21">
        <f>SUM(G29)</f>
        <v>154975.68</v>
      </c>
      <c r="H30" s="21"/>
      <c r="I30" s="21"/>
      <c r="J30" s="23"/>
      <c r="K30" s="23"/>
    </row>
    <row r="31" spans="1:11" ht="12.75">
      <c r="A31" s="1"/>
      <c r="B31" s="1">
        <v>421111</v>
      </c>
      <c r="C31" s="1" t="s">
        <v>22</v>
      </c>
      <c r="D31" s="18">
        <v>329191.55</v>
      </c>
      <c r="E31" s="18">
        <v>278481.54</v>
      </c>
      <c r="F31" s="18"/>
      <c r="G31" s="18">
        <v>41210.21</v>
      </c>
      <c r="H31" s="18">
        <v>4976.8</v>
      </c>
      <c r="I31" s="18">
        <v>4523</v>
      </c>
      <c r="J31" s="17"/>
      <c r="K31" s="17"/>
    </row>
    <row r="32" spans="1:11" s="24" customFormat="1" ht="12.75">
      <c r="A32" s="3"/>
      <c r="B32" s="3">
        <v>4211</v>
      </c>
      <c r="C32" s="3" t="s">
        <v>101</v>
      </c>
      <c r="D32" s="21">
        <f>SUM(D31)</f>
        <v>329191.55</v>
      </c>
      <c r="E32" s="21">
        <f>SUM(E31)</f>
        <v>278481.54</v>
      </c>
      <c r="F32" s="21"/>
      <c r="G32" s="21">
        <f>SUM(G31)</f>
        <v>41210.21</v>
      </c>
      <c r="H32" s="21">
        <f>SUM(H31)</f>
        <v>4976.8</v>
      </c>
      <c r="I32" s="21">
        <f>SUM(I31)</f>
        <v>4523</v>
      </c>
      <c r="J32" s="23"/>
      <c r="K32" s="23"/>
    </row>
    <row r="33" spans="1:11" ht="12.75">
      <c r="A33" s="1"/>
      <c r="B33" s="1">
        <v>421211</v>
      </c>
      <c r="C33" s="1" t="s">
        <v>23</v>
      </c>
      <c r="D33" s="18">
        <v>668574.08</v>
      </c>
      <c r="E33" s="18">
        <v>624442.43</v>
      </c>
      <c r="F33" s="18"/>
      <c r="G33" s="18"/>
      <c r="H33" s="18">
        <v>44131.65</v>
      </c>
      <c r="I33" s="18"/>
      <c r="J33" s="17"/>
      <c r="K33" s="17"/>
    </row>
    <row r="34" spans="1:11" ht="12.75">
      <c r="A34" s="1"/>
      <c r="B34" s="1">
        <v>421225</v>
      </c>
      <c r="C34" s="1" t="s">
        <v>24</v>
      </c>
      <c r="D34" s="18">
        <v>41318.2</v>
      </c>
      <c r="E34" s="18">
        <v>41318.2</v>
      </c>
      <c r="F34" s="18"/>
      <c r="G34" s="18"/>
      <c r="H34" s="18"/>
      <c r="I34" s="18"/>
      <c r="J34" s="17"/>
      <c r="K34" s="17"/>
    </row>
    <row r="35" spans="1:11" s="24" customFormat="1" ht="12.75">
      <c r="A35" s="3"/>
      <c r="B35" s="3">
        <v>4212</v>
      </c>
      <c r="C35" s="3" t="s">
        <v>102</v>
      </c>
      <c r="D35" s="21">
        <f>SUM(D33:D34)</f>
        <v>709892.2799999999</v>
      </c>
      <c r="E35" s="21">
        <f>SUM(E33:E34)</f>
        <v>665760.63</v>
      </c>
      <c r="F35" s="21"/>
      <c r="G35" s="21"/>
      <c r="H35" s="21">
        <f>SUM(H33:H34)</f>
        <v>44131.65</v>
      </c>
      <c r="I35" s="21"/>
      <c r="J35" s="23"/>
      <c r="K35" s="23"/>
    </row>
    <row r="36" spans="1:11" ht="12.75">
      <c r="A36" s="1"/>
      <c r="B36" s="1">
        <v>421311</v>
      </c>
      <c r="C36" s="1" t="s">
        <v>25</v>
      </c>
      <c r="D36" s="18">
        <v>402958.32</v>
      </c>
      <c r="E36" s="18">
        <v>115403.72</v>
      </c>
      <c r="F36" s="18">
        <v>287554.6</v>
      </c>
      <c r="G36" s="18"/>
      <c r="H36" s="18"/>
      <c r="I36" s="18"/>
      <c r="J36" s="17"/>
      <c r="K36" s="17"/>
    </row>
    <row r="37" spans="1:11" ht="12.75">
      <c r="A37" s="1"/>
      <c r="B37" s="1">
        <v>421324</v>
      </c>
      <c r="C37" s="1" t="s">
        <v>26</v>
      </c>
      <c r="D37" s="18">
        <v>223094.73</v>
      </c>
      <c r="E37" s="18">
        <v>173122.8</v>
      </c>
      <c r="F37" s="18"/>
      <c r="G37" s="18"/>
      <c r="H37" s="18">
        <v>49971.93</v>
      </c>
      <c r="I37" s="18"/>
      <c r="J37" s="17"/>
      <c r="K37" s="17"/>
    </row>
    <row r="38" spans="1:11" s="24" customFormat="1" ht="12.75">
      <c r="A38" s="3"/>
      <c r="B38" s="3">
        <v>4213</v>
      </c>
      <c r="C38" s="3" t="s">
        <v>103</v>
      </c>
      <c r="D38" s="21">
        <f>SUM(D36:D37)</f>
        <v>626053.05</v>
      </c>
      <c r="E38" s="21">
        <f>SUM(E36:E37)</f>
        <v>288526.52</v>
      </c>
      <c r="F38" s="21">
        <f>SUM(F36:F37)</f>
        <v>287554.6</v>
      </c>
      <c r="G38" s="21">
        <f>SUM(G36:G37)</f>
        <v>0</v>
      </c>
      <c r="H38" s="21">
        <f>SUM(H36:H37)</f>
        <v>49971.93</v>
      </c>
      <c r="I38" s="21"/>
      <c r="J38" s="23"/>
      <c r="K38" s="23"/>
    </row>
    <row r="39" spans="1:11" ht="12.75">
      <c r="A39" s="1"/>
      <c r="B39" s="1">
        <v>421411</v>
      </c>
      <c r="C39" s="1" t="s">
        <v>27</v>
      </c>
      <c r="D39" s="18">
        <v>34715.6</v>
      </c>
      <c r="E39" s="18">
        <v>34715.6</v>
      </c>
      <c r="F39" s="18"/>
      <c r="G39" s="18"/>
      <c r="H39" s="18"/>
      <c r="I39" s="18"/>
      <c r="J39" s="17"/>
      <c r="K39" s="17"/>
    </row>
    <row r="40" spans="1:11" ht="12.75">
      <c r="A40" s="1"/>
      <c r="B40" s="1">
        <v>421412</v>
      </c>
      <c r="C40" s="1" t="s">
        <v>28</v>
      </c>
      <c r="D40" s="18">
        <v>11800</v>
      </c>
      <c r="E40" s="18"/>
      <c r="F40" s="18"/>
      <c r="G40" s="18">
        <v>11800</v>
      </c>
      <c r="H40" s="18"/>
      <c r="I40" s="18"/>
      <c r="J40" s="17"/>
      <c r="K40" s="17"/>
    </row>
    <row r="41" spans="1:11" ht="12.75">
      <c r="A41" s="1"/>
      <c r="B41" s="1">
        <v>421414</v>
      </c>
      <c r="C41" s="1" t="s">
        <v>29</v>
      </c>
      <c r="D41" s="18">
        <v>14139.92</v>
      </c>
      <c r="E41" s="18"/>
      <c r="F41" s="18"/>
      <c r="G41" s="18">
        <v>14139.92</v>
      </c>
      <c r="H41" s="18"/>
      <c r="I41" s="18"/>
      <c r="J41" s="17"/>
      <c r="K41" s="17"/>
    </row>
    <row r="42" spans="1:11" ht="12.75">
      <c r="A42" s="1"/>
      <c r="B42" s="1">
        <v>421421</v>
      </c>
      <c r="C42" s="1" t="s">
        <v>30</v>
      </c>
      <c r="D42" s="18">
        <v>8000</v>
      </c>
      <c r="E42" s="18">
        <v>8000</v>
      </c>
      <c r="F42" s="18"/>
      <c r="G42" s="18"/>
      <c r="H42" s="18"/>
      <c r="I42" s="18"/>
      <c r="J42" s="17"/>
      <c r="K42" s="17"/>
    </row>
    <row r="43" spans="1:11" ht="12.75">
      <c r="A43" s="1"/>
      <c r="B43" s="1">
        <v>421422</v>
      </c>
      <c r="C43" s="1" t="s">
        <v>31</v>
      </c>
      <c r="D43" s="18">
        <v>44345</v>
      </c>
      <c r="E43" s="18">
        <v>44345</v>
      </c>
      <c r="F43" s="18"/>
      <c r="G43" s="18"/>
      <c r="H43" s="18"/>
      <c r="I43" s="18"/>
      <c r="J43" s="17"/>
      <c r="K43" s="17"/>
    </row>
    <row r="44" spans="1:11" s="24" customFormat="1" ht="12.75">
      <c r="A44" s="3"/>
      <c r="B44" s="3">
        <v>4214</v>
      </c>
      <c r="C44" s="3" t="s">
        <v>104</v>
      </c>
      <c r="D44" s="21">
        <f>SUM(D39:D43)</f>
        <v>113000.51999999999</v>
      </c>
      <c r="E44" s="21">
        <f>SUM(E39:E43)</f>
        <v>87060.6</v>
      </c>
      <c r="F44" s="21"/>
      <c r="G44" s="21">
        <f>SUM(G39:G43)</f>
        <v>25939.92</v>
      </c>
      <c r="H44" s="21"/>
      <c r="I44" s="21"/>
      <c r="J44" s="23"/>
      <c r="K44" s="23"/>
    </row>
    <row r="45" spans="1:11" s="24" customFormat="1" ht="12.75">
      <c r="A45" s="25"/>
      <c r="B45" s="25"/>
      <c r="C45" s="25"/>
      <c r="D45" s="29"/>
      <c r="E45" s="29"/>
      <c r="F45" s="29"/>
      <c r="G45" s="29"/>
      <c r="H45" s="29"/>
      <c r="I45" s="29"/>
      <c r="J45" s="23"/>
      <c r="K45" s="23"/>
    </row>
    <row r="46" spans="4:18" s="3" customFormat="1" ht="13.5" thickBot="1">
      <c r="D46" s="21"/>
      <c r="E46" s="21"/>
      <c r="F46" s="21"/>
      <c r="G46" s="21"/>
      <c r="H46" s="21"/>
      <c r="I46" s="46"/>
      <c r="J46" s="32"/>
      <c r="K46" s="32"/>
      <c r="L46" s="31"/>
      <c r="M46" s="31"/>
      <c r="N46" s="31"/>
      <c r="O46" s="31"/>
      <c r="P46" s="31"/>
      <c r="Q46" s="31"/>
      <c r="R46" s="47"/>
    </row>
    <row r="47" spans="1:9" s="15" customFormat="1" ht="26.25" thickBot="1">
      <c r="A47" s="11"/>
      <c r="B47" s="12" t="s">
        <v>0</v>
      </c>
      <c r="C47" s="12" t="s">
        <v>1</v>
      </c>
      <c r="D47" s="12" t="s">
        <v>2</v>
      </c>
      <c r="E47" s="12" t="s">
        <v>3</v>
      </c>
      <c r="F47" s="13" t="s">
        <v>4</v>
      </c>
      <c r="G47" s="12" t="s">
        <v>134</v>
      </c>
      <c r="H47" s="14" t="s">
        <v>6</v>
      </c>
      <c r="I47" s="14" t="s">
        <v>7</v>
      </c>
    </row>
    <row r="48" spans="1:11" ht="12.75">
      <c r="A48" s="1"/>
      <c r="B48" s="1">
        <v>421512</v>
      </c>
      <c r="C48" s="1" t="s">
        <v>32</v>
      </c>
      <c r="D48" s="18">
        <v>118529.28</v>
      </c>
      <c r="E48" s="18">
        <v>117929.28</v>
      </c>
      <c r="F48" s="18"/>
      <c r="G48" s="18">
        <v>600</v>
      </c>
      <c r="H48" s="18"/>
      <c r="I48" s="18"/>
      <c r="J48" s="17"/>
      <c r="K48" s="17"/>
    </row>
    <row r="49" spans="1:11" ht="12.75">
      <c r="A49" s="1"/>
      <c r="B49" s="1">
        <v>421513</v>
      </c>
      <c r="C49" s="1" t="s">
        <v>33</v>
      </c>
      <c r="D49" s="18">
        <v>175635.68</v>
      </c>
      <c r="E49" s="18">
        <v>175635.68</v>
      </c>
      <c r="F49" s="18"/>
      <c r="G49" s="18"/>
      <c r="H49" s="18"/>
      <c r="I49" s="18"/>
      <c r="J49" s="17"/>
      <c r="K49" s="17"/>
    </row>
    <row r="50" spans="1:11" ht="12.75">
      <c r="A50" s="1"/>
      <c r="B50" s="1">
        <v>421519</v>
      </c>
      <c r="C50" s="1" t="s">
        <v>34</v>
      </c>
      <c r="D50" s="18">
        <v>458165.39</v>
      </c>
      <c r="E50" s="18">
        <v>458165.39</v>
      </c>
      <c r="F50" s="18"/>
      <c r="G50" s="18"/>
      <c r="H50" s="18"/>
      <c r="I50" s="18"/>
      <c r="J50" s="17"/>
      <c r="K50" s="17"/>
    </row>
    <row r="51" spans="1:11" ht="12.75">
      <c r="A51" s="1"/>
      <c r="B51" s="1">
        <v>421521</v>
      </c>
      <c r="C51" s="1" t="s">
        <v>35</v>
      </c>
      <c r="D51" s="18">
        <v>36468</v>
      </c>
      <c r="E51" s="18">
        <v>36468</v>
      </c>
      <c r="F51" s="18"/>
      <c r="G51" s="18"/>
      <c r="H51" s="18"/>
      <c r="I51" s="18"/>
      <c r="J51" s="17"/>
      <c r="K51" s="17"/>
    </row>
    <row r="52" spans="1:11" s="24" customFormat="1" ht="12.75">
      <c r="A52" s="3"/>
      <c r="B52" s="3">
        <v>4215</v>
      </c>
      <c r="C52" s="3" t="s">
        <v>105</v>
      </c>
      <c r="D52" s="21">
        <f>SUM(D48:D51)</f>
        <v>788798.35</v>
      </c>
      <c r="E52" s="21">
        <f>SUM(E48:E51)</f>
        <v>788198.35</v>
      </c>
      <c r="F52" s="21"/>
      <c r="G52" s="21">
        <f>SUM(G48:G51)</f>
        <v>600</v>
      </c>
      <c r="H52" s="21"/>
      <c r="I52" s="21"/>
      <c r="J52" s="23"/>
      <c r="K52" s="23"/>
    </row>
    <row r="53" spans="1:11" ht="12.75">
      <c r="A53" s="1"/>
      <c r="B53" s="1">
        <v>422111</v>
      </c>
      <c r="C53" s="1" t="s">
        <v>36</v>
      </c>
      <c r="D53" s="18">
        <v>42400</v>
      </c>
      <c r="E53" s="18"/>
      <c r="F53" s="18"/>
      <c r="G53" s="18">
        <v>42400</v>
      </c>
      <c r="H53" s="18"/>
      <c r="I53" s="18"/>
      <c r="J53" s="17"/>
      <c r="K53" s="17"/>
    </row>
    <row r="54" spans="1:11" ht="12.75">
      <c r="A54" s="1"/>
      <c r="B54" s="1">
        <v>422121</v>
      </c>
      <c r="C54" s="1" t="s">
        <v>37</v>
      </c>
      <c r="D54" s="18">
        <v>29806.81</v>
      </c>
      <c r="E54" s="18"/>
      <c r="F54" s="18"/>
      <c r="G54" s="18">
        <v>29806.81</v>
      </c>
      <c r="H54" s="18"/>
      <c r="I54" s="18"/>
      <c r="J54" s="17"/>
      <c r="K54" s="17"/>
    </row>
    <row r="55" spans="1:11" ht="12.75">
      <c r="A55" s="1"/>
      <c r="B55" s="1">
        <v>422194</v>
      </c>
      <c r="C55" s="1" t="s">
        <v>38</v>
      </c>
      <c r="D55" s="18">
        <v>0</v>
      </c>
      <c r="E55" s="18"/>
      <c r="F55" s="18"/>
      <c r="G55" s="18"/>
      <c r="H55" s="18"/>
      <c r="I55" s="18"/>
      <c r="J55" s="17"/>
      <c r="K55" s="17"/>
    </row>
    <row r="56" spans="1:11" ht="12.75">
      <c r="A56" s="1"/>
      <c r="B56" s="1">
        <v>422199</v>
      </c>
      <c r="C56" s="1" t="s">
        <v>39</v>
      </c>
      <c r="D56" s="18">
        <v>15600</v>
      </c>
      <c r="E56" s="18"/>
      <c r="F56" s="18"/>
      <c r="G56" s="18">
        <v>15600</v>
      </c>
      <c r="H56" s="18"/>
      <c r="I56" s="18"/>
      <c r="J56" s="17"/>
      <c r="K56" s="17"/>
    </row>
    <row r="57" spans="1:11" s="24" customFormat="1" ht="12.75">
      <c r="A57" s="3"/>
      <c r="B57" s="3">
        <v>4221</v>
      </c>
      <c r="C57" s="3" t="s">
        <v>106</v>
      </c>
      <c r="D57" s="21">
        <f>SUM(D53:D56)</f>
        <v>87806.81</v>
      </c>
      <c r="E57" s="21"/>
      <c r="F57" s="21"/>
      <c r="G57" s="21">
        <f>SUM(G53:G56)</f>
        <v>87806.81</v>
      </c>
      <c r="H57" s="21"/>
      <c r="I57" s="21"/>
      <c r="J57" s="23"/>
      <c r="K57" s="23"/>
    </row>
    <row r="58" spans="1:11" ht="12.75">
      <c r="A58" s="1"/>
      <c r="B58" s="1">
        <v>423291</v>
      </c>
      <c r="C58" s="1" t="s">
        <v>40</v>
      </c>
      <c r="D58" s="18">
        <v>68748</v>
      </c>
      <c r="E58" s="18">
        <v>45148</v>
      </c>
      <c r="F58" s="18"/>
      <c r="G58" s="18">
        <v>23600</v>
      </c>
      <c r="H58" s="18"/>
      <c r="I58" s="18"/>
      <c r="J58" s="17"/>
      <c r="K58" s="17"/>
    </row>
    <row r="59" spans="1:11" s="24" customFormat="1" ht="12.75">
      <c r="A59" s="3"/>
      <c r="B59" s="3">
        <v>4232</v>
      </c>
      <c r="C59" s="3" t="s">
        <v>107</v>
      </c>
      <c r="D59" s="21">
        <f>SUM(D58)</f>
        <v>68748</v>
      </c>
      <c r="E59" s="21">
        <f>SUM(E58)</f>
        <v>45148</v>
      </c>
      <c r="F59" s="21"/>
      <c r="G59" s="21">
        <f>SUM(G58)</f>
        <v>23600</v>
      </c>
      <c r="H59" s="21"/>
      <c r="I59" s="21"/>
      <c r="J59" s="23"/>
      <c r="K59" s="23"/>
    </row>
    <row r="60" spans="1:11" ht="12.75">
      <c r="A60" s="1"/>
      <c r="B60" s="1">
        <v>423311</v>
      </c>
      <c r="C60" s="1" t="s">
        <v>42</v>
      </c>
      <c r="D60" s="18">
        <v>90000</v>
      </c>
      <c r="E60" s="18"/>
      <c r="F60" s="18"/>
      <c r="G60" s="18">
        <v>90000</v>
      </c>
      <c r="H60" s="18"/>
      <c r="I60" s="18"/>
      <c r="J60" s="17"/>
      <c r="K60" s="17"/>
    </row>
    <row r="61" spans="1:11" ht="12.75">
      <c r="A61" s="1"/>
      <c r="B61" s="1">
        <v>423321</v>
      </c>
      <c r="C61" s="1" t="s">
        <v>41</v>
      </c>
      <c r="D61" s="18">
        <v>2720</v>
      </c>
      <c r="E61" s="18"/>
      <c r="F61" s="18"/>
      <c r="G61" s="18">
        <v>2720</v>
      </c>
      <c r="H61" s="18"/>
      <c r="I61" s="18"/>
      <c r="J61" s="17"/>
      <c r="K61" s="17"/>
    </row>
    <row r="62" spans="1:11" ht="12.75">
      <c r="A62" s="1"/>
      <c r="B62" s="1">
        <v>4233910</v>
      </c>
      <c r="C62" s="1" t="s">
        <v>131</v>
      </c>
      <c r="D62" s="18">
        <v>62307.99</v>
      </c>
      <c r="E62" s="18"/>
      <c r="F62" s="18"/>
      <c r="G62" s="18">
        <v>62307.99</v>
      </c>
      <c r="H62" s="18"/>
      <c r="I62" s="18"/>
      <c r="J62" s="17"/>
      <c r="K62" s="17"/>
    </row>
    <row r="63" spans="1:11" s="24" customFormat="1" ht="12.75">
      <c r="A63" s="3"/>
      <c r="B63" s="3">
        <v>4233</v>
      </c>
      <c r="C63" s="3" t="s">
        <v>108</v>
      </c>
      <c r="D63" s="21">
        <f>SUM(D60:D62)</f>
        <v>155027.99</v>
      </c>
      <c r="E63" s="21"/>
      <c r="F63" s="21"/>
      <c r="G63" s="21">
        <f>SUM(G60:G62)</f>
        <v>155027.99</v>
      </c>
      <c r="H63" s="21"/>
      <c r="I63" s="21"/>
      <c r="J63" s="23"/>
      <c r="K63" s="23"/>
    </row>
    <row r="64" spans="1:11" ht="12.75">
      <c r="A64" s="1"/>
      <c r="B64" s="1">
        <v>423421</v>
      </c>
      <c r="C64" s="1" t="s">
        <v>43</v>
      </c>
      <c r="D64" s="18">
        <v>6499.99</v>
      </c>
      <c r="E64" s="18"/>
      <c r="F64" s="18"/>
      <c r="G64" s="18">
        <v>6499.99</v>
      </c>
      <c r="H64" s="18"/>
      <c r="I64" s="18"/>
      <c r="J64" s="17"/>
      <c r="K64" s="17"/>
    </row>
    <row r="65" spans="1:11" ht="12.75">
      <c r="A65" s="4"/>
      <c r="B65" s="4">
        <v>423432</v>
      </c>
      <c r="C65" s="4" t="s">
        <v>44</v>
      </c>
      <c r="D65" s="19">
        <v>53980.44</v>
      </c>
      <c r="E65" s="19"/>
      <c r="F65" s="19"/>
      <c r="G65" s="19">
        <v>53980.44</v>
      </c>
      <c r="H65" s="19"/>
      <c r="I65" s="19"/>
      <c r="J65" s="17"/>
      <c r="K65" s="17"/>
    </row>
    <row r="66" spans="1:11" s="24" customFormat="1" ht="12.75">
      <c r="A66" s="25"/>
      <c r="B66" s="3">
        <v>4234</v>
      </c>
      <c r="C66" s="3" t="s">
        <v>109</v>
      </c>
      <c r="D66" s="21">
        <f>SUM(D64:D65)</f>
        <v>60480.43</v>
      </c>
      <c r="E66" s="21"/>
      <c r="F66" s="21"/>
      <c r="G66" s="21">
        <f>SUM(G64:G65)</f>
        <v>60480.43</v>
      </c>
      <c r="H66" s="21"/>
      <c r="I66" s="21"/>
      <c r="J66" s="23"/>
      <c r="K66" s="23"/>
    </row>
    <row r="67" spans="1:11" ht="12.75">
      <c r="A67" s="5"/>
      <c r="B67" s="10">
        <v>423539</v>
      </c>
      <c r="C67" s="10" t="s">
        <v>132</v>
      </c>
      <c r="D67" s="18">
        <v>88000</v>
      </c>
      <c r="E67" s="18"/>
      <c r="F67" s="18"/>
      <c r="G67" s="18"/>
      <c r="H67" s="18">
        <v>88000</v>
      </c>
      <c r="I67" s="18"/>
      <c r="J67" s="17"/>
      <c r="K67" s="17"/>
    </row>
    <row r="68" spans="1:11" ht="12.75">
      <c r="A68" s="5"/>
      <c r="B68" s="1">
        <v>423599</v>
      </c>
      <c r="C68" s="1" t="s">
        <v>45</v>
      </c>
      <c r="D68" s="18">
        <v>101790.15</v>
      </c>
      <c r="E68" s="18"/>
      <c r="F68" s="18"/>
      <c r="G68" s="18">
        <v>101790.15</v>
      </c>
      <c r="H68" s="18"/>
      <c r="I68" s="18"/>
      <c r="J68" s="17"/>
      <c r="K68" s="17"/>
    </row>
    <row r="69" spans="1:11" s="24" customFormat="1" ht="12.75">
      <c r="A69" s="26"/>
      <c r="B69" s="3">
        <v>4235</v>
      </c>
      <c r="C69" s="3" t="s">
        <v>110</v>
      </c>
      <c r="D69" s="21">
        <f>SUM(D67:D68)</f>
        <v>189790.15</v>
      </c>
      <c r="E69" s="21"/>
      <c r="F69" s="21"/>
      <c r="G69" s="21">
        <f>SUM(G67:G68)</f>
        <v>101790.15</v>
      </c>
      <c r="H69" s="21">
        <f>SUM(H67:H68)</f>
        <v>88000</v>
      </c>
      <c r="I69" s="21"/>
      <c r="J69" s="23"/>
      <c r="K69" s="23"/>
    </row>
    <row r="70" spans="1:11" ht="12.75">
      <c r="A70" s="5"/>
      <c r="B70" s="1">
        <v>423611</v>
      </c>
      <c r="C70" s="1" t="s">
        <v>46</v>
      </c>
      <c r="D70" s="18">
        <v>612933.3</v>
      </c>
      <c r="E70" s="18"/>
      <c r="F70" s="18">
        <v>612933.3</v>
      </c>
      <c r="G70" s="18"/>
      <c r="H70" s="18"/>
      <c r="I70" s="18"/>
      <c r="J70" s="17"/>
      <c r="K70" s="17"/>
    </row>
    <row r="71" spans="1:11" s="24" customFormat="1" ht="12.75">
      <c r="A71" s="26"/>
      <c r="B71" s="3">
        <v>4236</v>
      </c>
      <c r="C71" s="3" t="s">
        <v>111</v>
      </c>
      <c r="D71" s="21">
        <f>SUM(D70)</f>
        <v>612933.3</v>
      </c>
      <c r="E71" s="21">
        <f>SUM(E70)</f>
        <v>0</v>
      </c>
      <c r="F71" s="21">
        <f>SUM(F70)</f>
        <v>612933.3</v>
      </c>
      <c r="G71" s="21"/>
      <c r="H71" s="21"/>
      <c r="I71" s="21"/>
      <c r="J71" s="23"/>
      <c r="K71" s="23"/>
    </row>
    <row r="72" spans="1:11" ht="12.75">
      <c r="A72" s="5"/>
      <c r="B72" s="1">
        <v>423711</v>
      </c>
      <c r="C72" s="1" t="s">
        <v>47</v>
      </c>
      <c r="D72" s="18">
        <v>6768.34</v>
      </c>
      <c r="E72" s="18"/>
      <c r="F72" s="18"/>
      <c r="G72" s="18">
        <v>6768.34</v>
      </c>
      <c r="H72" s="18"/>
      <c r="I72" s="18"/>
      <c r="J72" s="17"/>
      <c r="K72" s="17"/>
    </row>
    <row r="73" spans="1:11" s="24" customFormat="1" ht="12.75">
      <c r="A73" s="26"/>
      <c r="B73" s="3">
        <v>4237</v>
      </c>
      <c r="C73" s="3" t="s">
        <v>47</v>
      </c>
      <c r="D73" s="21">
        <f>SUM(D72)</f>
        <v>6768.34</v>
      </c>
      <c r="E73" s="21"/>
      <c r="F73" s="21"/>
      <c r="G73" s="21">
        <f>SUM(G72)</f>
        <v>6768.34</v>
      </c>
      <c r="H73" s="21"/>
      <c r="I73" s="21"/>
      <c r="J73" s="23"/>
      <c r="K73" s="23"/>
    </row>
    <row r="74" spans="1:11" ht="12.75">
      <c r="A74" s="2"/>
      <c r="B74" s="1">
        <v>423911</v>
      </c>
      <c r="C74" s="1" t="s">
        <v>48</v>
      </c>
      <c r="D74" s="18">
        <v>26048</v>
      </c>
      <c r="E74" s="18">
        <v>26048</v>
      </c>
      <c r="F74" s="18"/>
      <c r="G74" s="18"/>
      <c r="H74" s="18"/>
      <c r="I74" s="18"/>
      <c r="J74" s="17"/>
      <c r="K74" s="17"/>
    </row>
    <row r="75" spans="1:11" s="24" customFormat="1" ht="12.75">
      <c r="A75" s="3"/>
      <c r="B75" s="3">
        <v>4239</v>
      </c>
      <c r="C75" s="3" t="s">
        <v>48</v>
      </c>
      <c r="D75" s="21">
        <f>SUM(D74)</f>
        <v>26048</v>
      </c>
      <c r="E75" s="21">
        <f>SUM(E74)</f>
        <v>26048</v>
      </c>
      <c r="F75" s="21"/>
      <c r="G75" s="21"/>
      <c r="H75" s="21"/>
      <c r="I75" s="21"/>
      <c r="J75" s="23"/>
      <c r="K75" s="23"/>
    </row>
    <row r="76" spans="1:11" ht="12.75">
      <c r="A76" s="1"/>
      <c r="B76" s="1">
        <v>424351</v>
      </c>
      <c r="C76" s="1" t="s">
        <v>49</v>
      </c>
      <c r="D76" s="18">
        <v>0</v>
      </c>
      <c r="E76" s="18"/>
      <c r="F76" s="18"/>
      <c r="G76" s="18"/>
      <c r="H76" s="18"/>
      <c r="I76" s="18"/>
      <c r="J76" s="17"/>
      <c r="K76" s="17"/>
    </row>
    <row r="77" spans="1:11" s="24" customFormat="1" ht="12" customHeight="1">
      <c r="A77" s="3"/>
      <c r="B77" s="3">
        <v>4243</v>
      </c>
      <c r="C77" s="3" t="s">
        <v>112</v>
      </c>
      <c r="D77" s="21"/>
      <c r="E77" s="21"/>
      <c r="F77" s="21"/>
      <c r="G77" s="21"/>
      <c r="H77" s="21"/>
      <c r="I77" s="21"/>
      <c r="J77" s="23"/>
      <c r="K77" s="23"/>
    </row>
    <row r="78" spans="1:11" ht="12.75">
      <c r="A78" s="1"/>
      <c r="B78" s="1">
        <v>425112</v>
      </c>
      <c r="C78" s="1" t="s">
        <v>50</v>
      </c>
      <c r="D78" s="18">
        <v>10358.04</v>
      </c>
      <c r="E78" s="18">
        <v>10358.04</v>
      </c>
      <c r="F78" s="18"/>
      <c r="G78" s="18"/>
      <c r="H78" s="18"/>
      <c r="I78" s="18"/>
      <c r="J78" s="17"/>
      <c r="K78" s="17"/>
    </row>
    <row r="79" spans="1:11" ht="12.75">
      <c r="A79" s="1"/>
      <c r="B79" s="1">
        <v>425115</v>
      </c>
      <c r="C79" s="1" t="s">
        <v>51</v>
      </c>
      <c r="D79" s="18">
        <v>11145.1</v>
      </c>
      <c r="E79" s="18">
        <v>11145.1</v>
      </c>
      <c r="F79" s="18"/>
      <c r="G79" s="18"/>
      <c r="H79" s="18"/>
      <c r="I79" s="18"/>
      <c r="J79" s="17"/>
      <c r="K79" s="17"/>
    </row>
    <row r="80" spans="1:11" ht="12.75">
      <c r="A80" s="1"/>
      <c r="B80" s="1">
        <v>425117</v>
      </c>
      <c r="C80" s="1" t="s">
        <v>52</v>
      </c>
      <c r="D80" s="18">
        <v>35272.32</v>
      </c>
      <c r="E80" s="18">
        <v>15361</v>
      </c>
      <c r="F80" s="18"/>
      <c r="G80" s="18"/>
      <c r="H80" s="18">
        <v>19911.32</v>
      </c>
      <c r="I80" s="18"/>
      <c r="J80" s="17"/>
      <c r="K80" s="17"/>
    </row>
    <row r="81" spans="1:11" s="24" customFormat="1" ht="12.75">
      <c r="A81" s="3"/>
      <c r="B81" s="3">
        <v>4251</v>
      </c>
      <c r="C81" s="3" t="s">
        <v>113</v>
      </c>
      <c r="D81" s="21">
        <f>SUM(D78:D80)</f>
        <v>56775.46</v>
      </c>
      <c r="E81" s="21">
        <f>SUM(E76:E80)</f>
        <v>36864.14</v>
      </c>
      <c r="F81" s="21"/>
      <c r="G81" s="21">
        <f>SUM(G76:G80)</f>
        <v>0</v>
      </c>
      <c r="H81" s="21">
        <f>SUM(H80)</f>
        <v>19911.32</v>
      </c>
      <c r="I81" s="21"/>
      <c r="J81" s="23"/>
      <c r="K81" s="23"/>
    </row>
    <row r="82" spans="1:11" ht="12.75">
      <c r="A82" s="1"/>
      <c r="B82" s="1">
        <v>425211</v>
      </c>
      <c r="C82" s="1" t="s">
        <v>53</v>
      </c>
      <c r="D82" s="18">
        <v>18172</v>
      </c>
      <c r="E82" s="18">
        <v>18172</v>
      </c>
      <c r="F82" s="18"/>
      <c r="G82" s="18"/>
      <c r="H82" s="18"/>
      <c r="I82" s="18"/>
      <c r="J82" s="17"/>
      <c r="K82" s="17"/>
    </row>
    <row r="83" spans="1:11" ht="12.75">
      <c r="A83" s="1"/>
      <c r="B83" s="1">
        <v>425212</v>
      </c>
      <c r="C83" s="1" t="s">
        <v>54</v>
      </c>
      <c r="D83" s="18">
        <v>0</v>
      </c>
      <c r="E83" s="18"/>
      <c r="F83" s="18"/>
      <c r="G83" s="18"/>
      <c r="H83" s="18"/>
      <c r="I83" s="18"/>
      <c r="J83" s="17"/>
      <c r="K83" s="17"/>
    </row>
    <row r="84" spans="1:11" ht="12.75">
      <c r="A84" s="1"/>
      <c r="B84" s="1">
        <v>425213</v>
      </c>
      <c r="C84" s="1" t="s">
        <v>55</v>
      </c>
      <c r="D84" s="18">
        <v>0</v>
      </c>
      <c r="E84" s="18"/>
      <c r="F84" s="18"/>
      <c r="G84" s="18"/>
      <c r="H84" s="18"/>
      <c r="I84" s="18"/>
      <c r="J84" s="17"/>
      <c r="K84" s="17"/>
    </row>
    <row r="85" spans="1:11" ht="12.75">
      <c r="A85" s="1"/>
      <c r="B85" s="1">
        <v>425222</v>
      </c>
      <c r="C85" s="1" t="s">
        <v>56</v>
      </c>
      <c r="D85" s="18">
        <v>44185</v>
      </c>
      <c r="E85" s="18">
        <v>44185</v>
      </c>
      <c r="F85" s="18"/>
      <c r="G85" s="18"/>
      <c r="H85" s="18"/>
      <c r="I85" s="18"/>
      <c r="J85" s="17"/>
      <c r="K85" s="17"/>
    </row>
    <row r="86" spans="1:11" ht="12.75">
      <c r="A86" s="1"/>
      <c r="B86" s="1">
        <v>425223</v>
      </c>
      <c r="C86" s="1" t="s">
        <v>57</v>
      </c>
      <c r="D86" s="18">
        <v>38550</v>
      </c>
      <c r="E86" s="18">
        <v>38550</v>
      </c>
      <c r="F86" s="18"/>
      <c r="G86" s="18"/>
      <c r="H86" s="18"/>
      <c r="I86" s="18"/>
      <c r="J86" s="17"/>
      <c r="K86" s="17"/>
    </row>
    <row r="87" spans="1:11" ht="12.75">
      <c r="A87" s="1"/>
      <c r="B87" s="1">
        <v>425225</v>
      </c>
      <c r="C87" s="1" t="s">
        <v>58</v>
      </c>
      <c r="D87" s="18">
        <v>0</v>
      </c>
      <c r="E87" s="18"/>
      <c r="F87" s="18"/>
      <c r="G87" s="18"/>
      <c r="H87" s="18"/>
      <c r="I87" s="18"/>
      <c r="J87" s="17"/>
      <c r="K87" s="17"/>
    </row>
    <row r="88" spans="1:11" ht="12.75">
      <c r="A88" s="1"/>
      <c r="B88" s="1">
        <v>425251</v>
      </c>
      <c r="C88" s="1" t="s">
        <v>59</v>
      </c>
      <c r="D88" s="18">
        <v>106038</v>
      </c>
      <c r="E88" s="18"/>
      <c r="F88" s="18"/>
      <c r="G88" s="18">
        <v>106038</v>
      </c>
      <c r="H88" s="18"/>
      <c r="I88" s="18"/>
      <c r="J88" s="17"/>
      <c r="K88" s="17"/>
    </row>
    <row r="89" spans="1:11" ht="12.75">
      <c r="A89" s="1"/>
      <c r="B89" s="1">
        <v>425252</v>
      </c>
      <c r="C89" s="1" t="s">
        <v>60</v>
      </c>
      <c r="D89" s="18">
        <v>0</v>
      </c>
      <c r="E89" s="18"/>
      <c r="F89" s="18"/>
      <c r="G89" s="18"/>
      <c r="H89" s="18"/>
      <c r="I89" s="18"/>
      <c r="J89" s="17"/>
      <c r="K89" s="17"/>
    </row>
    <row r="90" spans="1:11" ht="12.75">
      <c r="A90" s="1"/>
      <c r="B90" s="1">
        <v>425281</v>
      </c>
      <c r="C90" s="1" t="s">
        <v>61</v>
      </c>
      <c r="D90" s="18">
        <v>3524</v>
      </c>
      <c r="E90" s="18">
        <v>3524</v>
      </c>
      <c r="F90" s="18"/>
      <c r="G90" s="18"/>
      <c r="H90" s="18"/>
      <c r="I90" s="18"/>
      <c r="J90" s="17"/>
      <c r="K90" s="17"/>
    </row>
    <row r="91" spans="1:11" ht="12.75">
      <c r="A91" s="1"/>
      <c r="B91" s="1">
        <v>425291</v>
      </c>
      <c r="C91" s="1" t="s">
        <v>62</v>
      </c>
      <c r="D91" s="18">
        <v>53836.8</v>
      </c>
      <c r="E91" s="18">
        <v>53686.8</v>
      </c>
      <c r="F91" s="18"/>
      <c r="G91" s="18">
        <v>150</v>
      </c>
      <c r="H91" s="18"/>
      <c r="I91" s="18"/>
      <c r="J91" s="17"/>
      <c r="K91" s="17"/>
    </row>
    <row r="92" spans="1:11" s="24" customFormat="1" ht="12.75">
      <c r="A92" s="3"/>
      <c r="B92" s="3">
        <v>4252</v>
      </c>
      <c r="C92" s="3" t="s">
        <v>114</v>
      </c>
      <c r="D92" s="21">
        <f>SUM(D82:D91)</f>
        <v>264305.8</v>
      </c>
      <c r="E92" s="21">
        <f>SUM(E82:E91)</f>
        <v>158117.8</v>
      </c>
      <c r="F92" s="21"/>
      <c r="G92" s="21">
        <f>SUM(G82:G91)</f>
        <v>106188</v>
      </c>
      <c r="H92" s="21"/>
      <c r="I92" s="21"/>
      <c r="J92" s="23"/>
      <c r="K92" s="23"/>
    </row>
    <row r="93" spans="1:11" s="24" customFormat="1" ht="13.5" thickBot="1">
      <c r="A93" s="6"/>
      <c r="B93" s="26"/>
      <c r="C93" s="26"/>
      <c r="D93" s="34"/>
      <c r="E93" s="34"/>
      <c r="F93" s="34"/>
      <c r="G93" s="34"/>
      <c r="H93" s="34"/>
      <c r="I93" s="34"/>
      <c r="J93" s="23"/>
      <c r="K93" s="23"/>
    </row>
    <row r="94" spans="1:9" s="15" customFormat="1" ht="26.25" thickBot="1">
      <c r="A94" s="11"/>
      <c r="B94" s="12" t="s">
        <v>0</v>
      </c>
      <c r="C94" s="12" t="s">
        <v>1</v>
      </c>
      <c r="D94" s="12" t="s">
        <v>2</v>
      </c>
      <c r="E94" s="12" t="s">
        <v>3</v>
      </c>
      <c r="F94" s="13" t="s">
        <v>4</v>
      </c>
      <c r="G94" s="12" t="s">
        <v>134</v>
      </c>
      <c r="H94" s="14" t="s">
        <v>6</v>
      </c>
      <c r="I94" s="14" t="s">
        <v>7</v>
      </c>
    </row>
    <row r="95" spans="1:11" ht="12.75">
      <c r="A95" s="1"/>
      <c r="B95" s="1">
        <v>426111</v>
      </c>
      <c r="C95" s="1" t="s">
        <v>63</v>
      </c>
      <c r="D95" s="18">
        <v>439441.28</v>
      </c>
      <c r="E95" s="18"/>
      <c r="F95" s="18">
        <v>439441.28</v>
      </c>
      <c r="G95" s="18"/>
      <c r="H95" s="18"/>
      <c r="I95" s="18"/>
      <c r="J95" s="17"/>
      <c r="K95" s="17"/>
    </row>
    <row r="96" spans="1:11" ht="12.75">
      <c r="A96" s="1"/>
      <c r="B96" s="1">
        <v>426121</v>
      </c>
      <c r="C96" s="1" t="s">
        <v>133</v>
      </c>
      <c r="D96" s="18">
        <v>8484.2</v>
      </c>
      <c r="E96" s="18">
        <v>8484.2</v>
      </c>
      <c r="F96" s="18"/>
      <c r="G96" s="18"/>
      <c r="H96" s="18"/>
      <c r="I96" s="18"/>
      <c r="J96" s="17"/>
      <c r="K96" s="17"/>
    </row>
    <row r="97" spans="1:11" ht="12.75">
      <c r="A97" s="1"/>
      <c r="B97" s="1">
        <v>426129</v>
      </c>
      <c r="C97" s="1" t="s">
        <v>64</v>
      </c>
      <c r="D97" s="18">
        <v>5392.6</v>
      </c>
      <c r="E97" s="18">
        <v>5392.6</v>
      </c>
      <c r="F97" s="18"/>
      <c r="G97" s="18"/>
      <c r="H97" s="18"/>
      <c r="I97" s="18"/>
      <c r="J97" s="17"/>
      <c r="K97" s="17"/>
    </row>
    <row r="98" spans="1:11" s="24" customFormat="1" ht="12.75">
      <c r="A98" s="3"/>
      <c r="B98" s="3">
        <v>4261</v>
      </c>
      <c r="C98" s="3" t="s">
        <v>115</v>
      </c>
      <c r="D98" s="21">
        <f>SUM(D95:D97)</f>
        <v>453318.08</v>
      </c>
      <c r="E98" s="21">
        <f>SUM(E95:E97)</f>
        <v>13876.800000000001</v>
      </c>
      <c r="F98" s="21">
        <f>SUM(F95:F97)</f>
        <v>439441.28</v>
      </c>
      <c r="G98" s="21"/>
      <c r="H98" s="21"/>
      <c r="I98" s="21"/>
      <c r="J98" s="23"/>
      <c r="K98" s="23"/>
    </row>
    <row r="99" spans="1:11" ht="12.75">
      <c r="A99" s="1"/>
      <c r="B99" s="1">
        <v>426311</v>
      </c>
      <c r="C99" s="1" t="s">
        <v>65</v>
      </c>
      <c r="D99" s="18">
        <v>77900</v>
      </c>
      <c r="E99" s="18"/>
      <c r="F99" s="18"/>
      <c r="G99" s="18">
        <v>77900</v>
      </c>
      <c r="H99" s="18"/>
      <c r="I99" s="18"/>
      <c r="J99" s="17"/>
      <c r="K99" s="17"/>
    </row>
    <row r="100" spans="1:11" s="24" customFormat="1" ht="12.75">
      <c r="A100" s="3"/>
      <c r="B100" s="3">
        <v>4263</v>
      </c>
      <c r="C100" s="3" t="s">
        <v>116</v>
      </c>
      <c r="D100" s="21">
        <f>SUM(D99)</f>
        <v>77900</v>
      </c>
      <c r="E100" s="21"/>
      <c r="F100" s="21"/>
      <c r="G100" s="21">
        <f>SUM(G99)</f>
        <v>77900</v>
      </c>
      <c r="H100" s="21"/>
      <c r="I100" s="21"/>
      <c r="J100" s="23"/>
      <c r="K100" s="23"/>
    </row>
    <row r="101" spans="1:11" ht="12.75">
      <c r="A101" s="1"/>
      <c r="B101" s="1">
        <v>426411</v>
      </c>
      <c r="C101" s="1" t="s">
        <v>66</v>
      </c>
      <c r="D101" s="18">
        <v>1229000</v>
      </c>
      <c r="E101" s="18">
        <v>1228300</v>
      </c>
      <c r="F101" s="18"/>
      <c r="G101" s="18">
        <v>700</v>
      </c>
      <c r="H101" s="18"/>
      <c r="I101" s="18"/>
      <c r="J101" s="17"/>
      <c r="K101" s="17"/>
    </row>
    <row r="102" spans="1:11" ht="12.75">
      <c r="A102" s="1"/>
      <c r="B102" s="1">
        <v>426412</v>
      </c>
      <c r="C102" s="1" t="s">
        <v>67</v>
      </c>
      <c r="D102" s="18">
        <v>200000</v>
      </c>
      <c r="E102" s="18">
        <v>200000</v>
      </c>
      <c r="F102" s="18"/>
      <c r="G102" s="18"/>
      <c r="H102" s="18"/>
      <c r="I102" s="18"/>
      <c r="J102" s="17"/>
      <c r="K102" s="17"/>
    </row>
    <row r="103" spans="1:11" ht="12.75">
      <c r="A103" s="1"/>
      <c r="B103" s="1">
        <v>426413</v>
      </c>
      <c r="C103" s="1" t="s">
        <v>68</v>
      </c>
      <c r="D103" s="18"/>
      <c r="E103" s="18"/>
      <c r="F103" s="18"/>
      <c r="G103" s="18"/>
      <c r="H103" s="18"/>
      <c r="I103" s="18"/>
      <c r="J103" s="17"/>
      <c r="K103" s="17"/>
    </row>
    <row r="104" spans="1:11" ht="12.75">
      <c r="A104" s="1"/>
      <c r="B104" s="1">
        <v>426491</v>
      </c>
      <c r="C104" s="1" t="s">
        <v>69</v>
      </c>
      <c r="D104" s="18">
        <v>293820.82</v>
      </c>
      <c r="E104" s="18"/>
      <c r="F104" s="18">
        <v>293820.82</v>
      </c>
      <c r="G104" s="18"/>
      <c r="H104" s="18"/>
      <c r="I104" s="18"/>
      <c r="J104" s="17"/>
      <c r="K104" s="17"/>
    </row>
    <row r="105" spans="1:11" s="24" customFormat="1" ht="12.75">
      <c r="A105" s="3"/>
      <c r="B105" s="3">
        <v>4264</v>
      </c>
      <c r="C105" s="3" t="s">
        <v>117</v>
      </c>
      <c r="D105" s="21">
        <f>SUM(D101:D104)</f>
        <v>1722820.82</v>
      </c>
      <c r="E105" s="21">
        <f>SUM(E101:E104)</f>
        <v>1428300</v>
      </c>
      <c r="F105" s="21">
        <f>SUM(F101:F104)</f>
        <v>293820.82</v>
      </c>
      <c r="G105" s="21">
        <f>SUM(G101:G104)</f>
        <v>700</v>
      </c>
      <c r="H105" s="21"/>
      <c r="I105" s="21"/>
      <c r="J105" s="23"/>
      <c r="K105" s="23"/>
    </row>
    <row r="106" spans="1:11" ht="12.75">
      <c r="A106" s="1"/>
      <c r="B106" s="1">
        <v>4267111</v>
      </c>
      <c r="C106" s="1" t="s">
        <v>70</v>
      </c>
      <c r="D106" s="18">
        <v>140007</v>
      </c>
      <c r="E106" s="18">
        <v>140007</v>
      </c>
      <c r="F106" s="18"/>
      <c r="G106" s="18"/>
      <c r="H106" s="18"/>
      <c r="I106" s="18"/>
      <c r="J106" s="17"/>
      <c r="K106" s="17"/>
    </row>
    <row r="107" spans="1:11" ht="12.75">
      <c r="A107" s="1"/>
      <c r="B107" s="1">
        <v>4267112</v>
      </c>
      <c r="C107" s="1" t="s">
        <v>71</v>
      </c>
      <c r="D107" s="18">
        <v>436301.89</v>
      </c>
      <c r="E107" s="18">
        <v>383439.07</v>
      </c>
      <c r="F107" s="18"/>
      <c r="G107" s="18">
        <v>52862.82</v>
      </c>
      <c r="H107" s="18"/>
      <c r="I107" s="18"/>
      <c r="J107" s="17"/>
      <c r="K107" s="17"/>
    </row>
    <row r="108" spans="1:11" ht="12.75">
      <c r="A108" s="1"/>
      <c r="B108" s="1">
        <v>4267113</v>
      </c>
      <c r="C108" s="1" t="s">
        <v>72</v>
      </c>
      <c r="D108" s="18">
        <v>140569.51</v>
      </c>
      <c r="E108" s="18"/>
      <c r="F108" s="18"/>
      <c r="G108" s="18">
        <v>140569.51</v>
      </c>
      <c r="H108" s="18"/>
      <c r="I108" s="18"/>
      <c r="J108" s="17"/>
      <c r="K108" s="17"/>
    </row>
    <row r="109" spans="1:11" ht="12.75">
      <c r="A109" s="1"/>
      <c r="B109" s="1">
        <v>426721</v>
      </c>
      <c r="C109" s="1" t="s">
        <v>73</v>
      </c>
      <c r="D109" s="18">
        <v>832195.07</v>
      </c>
      <c r="E109" s="18">
        <v>832195.07</v>
      </c>
      <c r="F109" s="18"/>
      <c r="G109" s="18"/>
      <c r="H109" s="18"/>
      <c r="I109" s="18"/>
      <c r="J109" s="17"/>
      <c r="K109" s="17"/>
    </row>
    <row r="110" spans="1:11" ht="12.75">
      <c r="A110" s="1"/>
      <c r="B110" s="1">
        <v>4267510</v>
      </c>
      <c r="C110" s="1" t="s">
        <v>75</v>
      </c>
      <c r="D110" s="18">
        <v>1143661.06</v>
      </c>
      <c r="E110" s="18">
        <v>1143661.06</v>
      </c>
      <c r="F110" s="18"/>
      <c r="G110" s="18"/>
      <c r="H110" s="18"/>
      <c r="I110" s="18"/>
      <c r="J110" s="17"/>
      <c r="K110" s="17"/>
    </row>
    <row r="111" spans="1:11" ht="12.75">
      <c r="A111" s="1"/>
      <c r="B111" s="1">
        <v>4267511</v>
      </c>
      <c r="C111" s="1" t="s">
        <v>74</v>
      </c>
      <c r="D111" s="18">
        <v>377268.83</v>
      </c>
      <c r="E111" s="18">
        <v>377268.83</v>
      </c>
      <c r="F111" s="18"/>
      <c r="G111" s="18"/>
      <c r="H111" s="18"/>
      <c r="I111" s="18"/>
      <c r="J111" s="17"/>
      <c r="K111" s="17"/>
    </row>
    <row r="112" spans="1:11" s="24" customFormat="1" ht="12.75">
      <c r="A112" s="3"/>
      <c r="B112" s="3">
        <v>4267</v>
      </c>
      <c r="C112" s="3" t="s">
        <v>118</v>
      </c>
      <c r="D112" s="21">
        <f>SUM(D106:D111)</f>
        <v>3070003.3600000003</v>
      </c>
      <c r="E112" s="21">
        <f>SUM(E106:E111)</f>
        <v>2876571.0300000003</v>
      </c>
      <c r="F112" s="21"/>
      <c r="G112" s="21">
        <f>SUM(G106:G111)</f>
        <v>193432.33000000002</v>
      </c>
      <c r="H112" s="21"/>
      <c r="I112" s="21"/>
      <c r="J112" s="23"/>
      <c r="K112" s="23"/>
    </row>
    <row r="113" spans="1:11" ht="12.75">
      <c r="A113" s="1"/>
      <c r="B113" s="1">
        <v>426811</v>
      </c>
      <c r="C113" s="1" t="s">
        <v>76</v>
      </c>
      <c r="D113" s="18">
        <v>60097.97</v>
      </c>
      <c r="E113" s="18">
        <v>60097.97</v>
      </c>
      <c r="F113" s="18"/>
      <c r="G113" s="18"/>
      <c r="H113" s="18"/>
      <c r="I113" s="18"/>
      <c r="J113" s="17"/>
      <c r="K113" s="17"/>
    </row>
    <row r="114" spans="1:11" ht="12.75">
      <c r="A114" s="1"/>
      <c r="B114" s="1">
        <v>426812</v>
      </c>
      <c r="C114" s="1" t="s">
        <v>77</v>
      </c>
      <c r="D114" s="18">
        <v>16461</v>
      </c>
      <c r="E114" s="18">
        <v>16461</v>
      </c>
      <c r="F114" s="18"/>
      <c r="G114" s="18"/>
      <c r="H114" s="18"/>
      <c r="I114" s="18"/>
      <c r="J114" s="17"/>
      <c r="K114" s="17"/>
    </row>
    <row r="115" spans="1:11" ht="12.75">
      <c r="A115" s="1"/>
      <c r="B115" s="1">
        <v>426819</v>
      </c>
      <c r="C115" s="1" t="s">
        <v>78</v>
      </c>
      <c r="D115" s="18">
        <v>0</v>
      </c>
      <c r="E115" s="18"/>
      <c r="F115" s="18"/>
      <c r="G115" s="18"/>
      <c r="H115" s="18"/>
      <c r="I115" s="18"/>
      <c r="J115" s="17"/>
      <c r="K115" s="17"/>
    </row>
    <row r="116" spans="1:11" s="24" customFormat="1" ht="12.75">
      <c r="A116" s="3"/>
      <c r="B116" s="3">
        <v>4268</v>
      </c>
      <c r="C116" s="3" t="s">
        <v>119</v>
      </c>
      <c r="D116" s="21">
        <f>SUM(D113:D115)</f>
        <v>76558.97</v>
      </c>
      <c r="E116" s="21">
        <f>SUM(E113:E115)</f>
        <v>76558.97</v>
      </c>
      <c r="F116" s="21"/>
      <c r="G116" s="21"/>
      <c r="H116" s="21"/>
      <c r="I116" s="21"/>
      <c r="J116" s="23"/>
      <c r="K116" s="23"/>
    </row>
    <row r="117" spans="1:11" ht="12.75">
      <c r="A117" s="1"/>
      <c r="B117" s="1">
        <v>426911</v>
      </c>
      <c r="C117" s="1" t="s">
        <v>79</v>
      </c>
      <c r="D117" s="18">
        <v>2637</v>
      </c>
      <c r="E117" s="18">
        <v>1358</v>
      </c>
      <c r="F117" s="18"/>
      <c r="G117" s="18">
        <v>1279</v>
      </c>
      <c r="H117" s="18"/>
      <c r="I117" s="18"/>
      <c r="J117" s="17"/>
      <c r="K117" s="17"/>
    </row>
    <row r="118" spans="1:11" ht="12.75">
      <c r="A118" s="1"/>
      <c r="B118" s="1">
        <v>426913</v>
      </c>
      <c r="C118" s="1" t="s">
        <v>80</v>
      </c>
      <c r="D118" s="18">
        <v>84536</v>
      </c>
      <c r="E118" s="18">
        <v>83536</v>
      </c>
      <c r="F118" s="18"/>
      <c r="G118" s="18">
        <v>1000</v>
      </c>
      <c r="H118" s="18"/>
      <c r="I118" s="18"/>
      <c r="J118" s="17"/>
      <c r="K118" s="17"/>
    </row>
    <row r="119" spans="1:11" ht="12.75">
      <c r="A119" s="1"/>
      <c r="B119" s="1">
        <v>426919</v>
      </c>
      <c r="C119" s="1" t="s">
        <v>81</v>
      </c>
      <c r="D119" s="18">
        <v>16583.72</v>
      </c>
      <c r="E119" s="18">
        <v>16583.72</v>
      </c>
      <c r="F119" s="18"/>
      <c r="G119" s="18"/>
      <c r="H119" s="18"/>
      <c r="I119" s="18"/>
      <c r="J119" s="17"/>
      <c r="K119" s="17"/>
    </row>
    <row r="120" spans="1:11" s="24" customFormat="1" ht="12.75">
      <c r="A120" s="3"/>
      <c r="B120" s="3">
        <v>4269</v>
      </c>
      <c r="C120" s="3" t="s">
        <v>120</v>
      </c>
      <c r="D120" s="21">
        <f>SUM(D117:D119)</f>
        <v>103756.72</v>
      </c>
      <c r="E120" s="21">
        <f>SUM(E117:E119)</f>
        <v>101477.72</v>
      </c>
      <c r="F120" s="21"/>
      <c r="G120" s="21">
        <f>SUM(G117:G119)</f>
        <v>2279</v>
      </c>
      <c r="H120" s="21"/>
      <c r="I120" s="21"/>
      <c r="J120" s="23"/>
      <c r="K120" s="23"/>
    </row>
    <row r="121" spans="1:11" ht="12.75">
      <c r="A121" s="1"/>
      <c r="B121" s="1">
        <v>431111</v>
      </c>
      <c r="C121" s="1" t="s">
        <v>82</v>
      </c>
      <c r="D121" s="18"/>
      <c r="E121" s="18"/>
      <c r="F121" s="18"/>
      <c r="G121" s="18"/>
      <c r="H121" s="18"/>
      <c r="I121" s="18"/>
      <c r="J121" s="17"/>
      <c r="K121" s="17"/>
    </row>
    <row r="122" spans="1:11" s="24" customFormat="1" ht="12.75">
      <c r="A122" s="3"/>
      <c r="B122" s="3">
        <v>4311</v>
      </c>
      <c r="C122" s="3" t="s">
        <v>83</v>
      </c>
      <c r="D122" s="21"/>
      <c r="E122" s="21"/>
      <c r="F122" s="21"/>
      <c r="G122" s="21"/>
      <c r="H122" s="21"/>
      <c r="I122" s="21"/>
      <c r="J122" s="23"/>
      <c r="K122" s="23"/>
    </row>
    <row r="123" spans="1:11" ht="12.75">
      <c r="A123" s="1">
        <v>431211</v>
      </c>
      <c r="B123" s="1">
        <v>431211</v>
      </c>
      <c r="C123" s="1" t="s">
        <v>84</v>
      </c>
      <c r="D123" s="18"/>
      <c r="E123" s="18"/>
      <c r="F123" s="18"/>
      <c r="G123" s="18"/>
      <c r="H123" s="18"/>
      <c r="I123" s="18"/>
      <c r="J123" s="17"/>
      <c r="K123" s="17"/>
    </row>
    <row r="124" spans="1:11" s="24" customFormat="1" ht="12.75">
      <c r="A124" s="3"/>
      <c r="B124" s="3">
        <v>4312</v>
      </c>
      <c r="C124" s="3" t="s">
        <v>84</v>
      </c>
      <c r="D124" s="21"/>
      <c r="E124" s="21"/>
      <c r="F124" s="21"/>
      <c r="G124" s="21"/>
      <c r="H124" s="21"/>
      <c r="I124" s="21"/>
      <c r="J124" s="23"/>
      <c r="K124" s="23"/>
    </row>
    <row r="125" spans="1:11" ht="12.75">
      <c r="A125" s="1"/>
      <c r="B125" s="1">
        <v>444211</v>
      </c>
      <c r="C125" s="1" t="s">
        <v>85</v>
      </c>
      <c r="D125" s="18">
        <v>5347.14</v>
      </c>
      <c r="E125" s="18"/>
      <c r="F125" s="18"/>
      <c r="G125" s="18">
        <v>4986.97</v>
      </c>
      <c r="H125" s="18">
        <v>360.17</v>
      </c>
      <c r="I125" s="18"/>
      <c r="J125" s="17"/>
      <c r="K125" s="17"/>
    </row>
    <row r="126" spans="1:11" s="24" customFormat="1" ht="12.75">
      <c r="A126" s="3"/>
      <c r="B126" s="3">
        <v>4442</v>
      </c>
      <c r="C126" s="3" t="s">
        <v>85</v>
      </c>
      <c r="D126" s="21">
        <f>SUM(D125)</f>
        <v>5347.14</v>
      </c>
      <c r="E126" s="21"/>
      <c r="F126" s="21"/>
      <c r="G126" s="21">
        <f>SUM(G125)</f>
        <v>4986.97</v>
      </c>
      <c r="H126" s="21">
        <f>SUM(H125)</f>
        <v>360.17</v>
      </c>
      <c r="I126" s="21"/>
      <c r="J126" s="23"/>
      <c r="K126" s="23"/>
    </row>
    <row r="127" spans="1:11" ht="12.75">
      <c r="A127" s="1"/>
      <c r="B127" s="1">
        <v>482131</v>
      </c>
      <c r="C127" s="1" t="s">
        <v>86</v>
      </c>
      <c r="D127" s="18">
        <v>3142.5</v>
      </c>
      <c r="E127" s="18">
        <v>3142.5</v>
      </c>
      <c r="F127" s="18"/>
      <c r="G127" s="18"/>
      <c r="H127" s="18"/>
      <c r="I127" s="18"/>
      <c r="J127" s="17"/>
      <c r="K127" s="17"/>
    </row>
    <row r="128" spans="1:11" s="24" customFormat="1" ht="12.75">
      <c r="A128" s="25"/>
      <c r="B128" s="3">
        <v>4821</v>
      </c>
      <c r="C128" s="3" t="s">
        <v>87</v>
      </c>
      <c r="D128" s="21">
        <f>SUM(D127)</f>
        <v>3142.5</v>
      </c>
      <c r="E128" s="21">
        <f>SUM(E127)</f>
        <v>3142.5</v>
      </c>
      <c r="F128" s="21"/>
      <c r="G128" s="21"/>
      <c r="H128" s="21"/>
      <c r="I128" s="21"/>
      <c r="J128" s="23"/>
      <c r="K128" s="23"/>
    </row>
    <row r="129" spans="1:11" ht="12.75">
      <c r="A129" s="2"/>
      <c r="B129" s="1">
        <v>482211</v>
      </c>
      <c r="C129" s="1" t="s">
        <v>88</v>
      </c>
      <c r="D129" s="18">
        <v>0</v>
      </c>
      <c r="E129" s="18"/>
      <c r="F129" s="18"/>
      <c r="G129" s="18"/>
      <c r="H129" s="18"/>
      <c r="I129" s="18"/>
      <c r="J129" s="17"/>
      <c r="K129" s="17"/>
    </row>
    <row r="130" spans="1:11" ht="12.75">
      <c r="A130" s="2"/>
      <c r="B130" s="2">
        <v>482241</v>
      </c>
      <c r="C130" s="2" t="s">
        <v>91</v>
      </c>
      <c r="D130" s="16">
        <v>43549</v>
      </c>
      <c r="E130" s="16">
        <v>40399</v>
      </c>
      <c r="F130" s="16"/>
      <c r="G130" s="16"/>
      <c r="H130" s="16">
        <v>3150</v>
      </c>
      <c r="I130" s="16"/>
      <c r="J130" s="17"/>
      <c r="K130" s="17"/>
    </row>
    <row r="131" spans="1:11" ht="12.75">
      <c r="A131" s="1"/>
      <c r="B131" s="1">
        <v>482251</v>
      </c>
      <c r="C131" s="1" t="s">
        <v>89</v>
      </c>
      <c r="D131" s="18">
        <v>96783</v>
      </c>
      <c r="E131" s="18">
        <v>6070</v>
      </c>
      <c r="F131" s="18"/>
      <c r="G131" s="18">
        <v>90713</v>
      </c>
      <c r="H131" s="18"/>
      <c r="I131" s="18"/>
      <c r="J131" s="17"/>
      <c r="K131" s="17"/>
    </row>
    <row r="132" spans="1:11" s="24" customFormat="1" ht="12.75">
      <c r="A132" s="3"/>
      <c r="B132" s="3">
        <v>4822</v>
      </c>
      <c r="C132" s="3" t="s">
        <v>90</v>
      </c>
      <c r="D132" s="21">
        <f>SUM(D129:D131)</f>
        <v>140332</v>
      </c>
      <c r="E132" s="21">
        <f>SUM(E129:E131)</f>
        <v>46469</v>
      </c>
      <c r="F132" s="21"/>
      <c r="G132" s="21">
        <f>SUM(G129:G131)</f>
        <v>90713</v>
      </c>
      <c r="H132" s="21">
        <f>SUM(H129:H131)</f>
        <v>3150</v>
      </c>
      <c r="I132" s="21"/>
      <c r="J132" s="23"/>
      <c r="K132" s="23"/>
    </row>
    <row r="133" spans="1:60" ht="13.5" thickBot="1">
      <c r="A133" s="61"/>
      <c r="B133" s="1"/>
      <c r="C133" s="62"/>
      <c r="D133" s="19"/>
      <c r="E133" s="19"/>
      <c r="F133" s="19"/>
      <c r="G133" s="19"/>
      <c r="H133" s="19"/>
      <c r="I133" s="19"/>
      <c r="J133" s="17"/>
      <c r="K133" s="17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</row>
    <row r="134" spans="1:67" s="33" customFormat="1" ht="13.5" thickBot="1">
      <c r="A134" s="43"/>
      <c r="B134" s="48"/>
      <c r="C134" s="42" t="s">
        <v>135</v>
      </c>
      <c r="D134" s="41">
        <f>D132+D128+D126+D120+D116+D112+D105+D100+D98+D92+D81+D75+D73+D71+D69+D66+D63+D59+D57+D52+D44+D38+D35+D32+D30+D28+D25+D21+D19+D17+D15+D12</f>
        <v>105970369.99000001</v>
      </c>
      <c r="E134" s="50">
        <f>E132+E128+E126+E120+E116+E112+E105+E100+E98+E92+E81+E75+E73+E71+E69+E66+E63+E59+E57+E52+E44+E38+E35+E32+E30+E28+E25+E21+E19+E17+E15+E12</f>
        <v>97678691.37</v>
      </c>
      <c r="F134" s="41">
        <f>F132+F128+F126+F120+F116+F112+F105+F100+F98+F92+F81+F75+F73+F71+F69+F66+F63+F59+F57+F52+F44+F38+F35+F32+F30+F28+F25+F21+F19+F17+F15+F12</f>
        <v>1633750</v>
      </c>
      <c r="G134" s="41">
        <f>G132+G126+G120+G112+G105+G100+G92+G73+G69+G66+G63+G59+G57+G52+G44+G32+G30+G28+G25+G19+G15+G12+G17</f>
        <v>4973233.120000001</v>
      </c>
      <c r="H134" s="41">
        <f>H132+H128+H126+H120+H116+H112+H105+H100+H98+H92+H81+H75+H73+H71+H69+H66+H63+H59+H57+H52+H44+H38+H35+H32+H30+H28+H25+H21+H19+H17+H15+H12</f>
        <v>244901.86999999997</v>
      </c>
      <c r="I134" s="41">
        <f>I132+I128+I126+I120+I116+I112+I105+I100+I98+I92+I81+I75+I73+I71+I69+I66+I63+I59+I57+I52+I44+I38+I35+I32+I30+I28+I25+I21+I19+I17+I15+I12</f>
        <v>1439793.63</v>
      </c>
      <c r="J134" s="36"/>
      <c r="K134" s="36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</row>
    <row r="135" spans="1:11" ht="12.75">
      <c r="A135" s="49"/>
      <c r="B135" s="35"/>
      <c r="C135" s="35"/>
      <c r="D135" s="36"/>
      <c r="E135" s="36"/>
      <c r="F135" s="36"/>
      <c r="G135" s="36"/>
      <c r="H135" s="36"/>
      <c r="I135" s="36"/>
      <c r="J135" s="17"/>
      <c r="K135" s="17"/>
    </row>
    <row r="136" spans="1:11" ht="12.75">
      <c r="A136" s="48"/>
      <c r="B136" s="35"/>
      <c r="C136" s="35"/>
      <c r="D136" s="36"/>
      <c r="E136" s="36"/>
      <c r="F136" s="36"/>
      <c r="G136" s="36"/>
      <c r="H136" s="36"/>
      <c r="I136" s="36"/>
      <c r="J136" s="17"/>
      <c r="K136" s="17"/>
    </row>
    <row r="137" spans="1:11" ht="12.75">
      <c r="A137" s="48"/>
      <c r="B137" s="35"/>
      <c r="C137" s="35"/>
      <c r="D137" s="36"/>
      <c r="E137" s="36"/>
      <c r="F137" s="36"/>
      <c r="G137" s="36"/>
      <c r="H137" s="36"/>
      <c r="I137" s="36"/>
      <c r="J137" s="17"/>
      <c r="K137" s="17"/>
    </row>
    <row r="138" spans="1:11" ht="12.75">
      <c r="A138" s="48"/>
      <c r="B138" s="35"/>
      <c r="C138" s="35"/>
      <c r="D138" s="36"/>
      <c r="E138" s="36"/>
      <c r="F138" s="36"/>
      <c r="G138" s="36"/>
      <c r="H138" s="36"/>
      <c r="I138" s="36"/>
      <c r="J138" s="17"/>
      <c r="K138" s="17"/>
    </row>
    <row r="139" spans="4:11" s="35" customFormat="1" ht="12.75">
      <c r="D139" s="36"/>
      <c r="E139" s="36"/>
      <c r="F139" s="36"/>
      <c r="G139" s="36"/>
      <c r="H139" s="36"/>
      <c r="I139" s="36"/>
      <c r="J139" s="36"/>
      <c r="K139" s="36"/>
    </row>
    <row r="140" spans="4:11" s="35" customFormat="1" ht="12.75">
      <c r="D140" s="36"/>
      <c r="E140" s="36"/>
      <c r="F140" s="36"/>
      <c r="G140" s="36"/>
      <c r="H140" s="36"/>
      <c r="I140" s="36"/>
      <c r="J140" s="36"/>
      <c r="K140" s="36"/>
    </row>
    <row r="141" spans="4:11" s="35" customFormat="1" ht="13.5" thickBot="1">
      <c r="D141" s="36"/>
      <c r="E141" s="36"/>
      <c r="F141" s="36"/>
      <c r="G141" s="36"/>
      <c r="H141" s="36"/>
      <c r="I141" s="36"/>
      <c r="J141" s="36"/>
      <c r="K141" s="36"/>
    </row>
    <row r="142" spans="1:9" s="15" customFormat="1" ht="13.5" thickBot="1">
      <c r="A142" s="38"/>
      <c r="B142" s="39" t="s">
        <v>0</v>
      </c>
      <c r="C142" s="12" t="s">
        <v>1</v>
      </c>
      <c r="D142" s="12" t="s">
        <v>2</v>
      </c>
      <c r="E142" s="12" t="s">
        <v>3</v>
      </c>
      <c r="F142" s="13" t="s">
        <v>4</v>
      </c>
      <c r="G142" s="56" t="s">
        <v>5</v>
      </c>
      <c r="H142" s="60" t="s">
        <v>6</v>
      </c>
      <c r="I142" s="54"/>
    </row>
    <row r="143" spans="1:12" ht="12.75">
      <c r="A143" s="6"/>
      <c r="B143" s="63">
        <v>512111</v>
      </c>
      <c r="C143" s="7" t="s">
        <v>125</v>
      </c>
      <c r="D143" s="28">
        <v>1376602.5</v>
      </c>
      <c r="E143" s="20"/>
      <c r="F143" s="21"/>
      <c r="G143" s="57">
        <v>1376602.5</v>
      </c>
      <c r="H143" s="59"/>
      <c r="I143" s="55"/>
      <c r="J143" s="17"/>
      <c r="K143" s="17"/>
      <c r="L143" s="17"/>
    </row>
    <row r="144" spans="1:12" s="24" customFormat="1" ht="12.75">
      <c r="A144" s="6"/>
      <c r="B144" s="8">
        <v>5121</v>
      </c>
      <c r="C144" s="9" t="s">
        <v>126</v>
      </c>
      <c r="D144" s="27">
        <f>SUM(D143)</f>
        <v>1376602.5</v>
      </c>
      <c r="E144" s="20"/>
      <c r="F144" s="21"/>
      <c r="G144" s="46">
        <f>SUM(G143)</f>
        <v>1376602.5</v>
      </c>
      <c r="H144" s="22"/>
      <c r="I144" s="55"/>
      <c r="J144" s="23"/>
      <c r="K144" s="23"/>
      <c r="L144" s="23"/>
    </row>
    <row r="145" spans="1:12" ht="12.75">
      <c r="A145" s="2"/>
      <c r="B145" s="1">
        <v>512211</v>
      </c>
      <c r="C145" s="1" t="s">
        <v>121</v>
      </c>
      <c r="D145" s="18">
        <v>15930</v>
      </c>
      <c r="E145" s="18"/>
      <c r="F145" s="18"/>
      <c r="G145" s="37">
        <v>15930</v>
      </c>
      <c r="H145" s="18"/>
      <c r="I145" s="36"/>
      <c r="J145" s="17"/>
      <c r="K145" s="17"/>
      <c r="L145" s="17"/>
    </row>
    <row r="146" spans="1:12" ht="12.75">
      <c r="A146" s="1">
        <v>512221</v>
      </c>
      <c r="B146" s="1">
        <v>512221</v>
      </c>
      <c r="C146" s="1" t="s">
        <v>56</v>
      </c>
      <c r="D146" s="18">
        <v>0</v>
      </c>
      <c r="E146" s="18"/>
      <c r="F146" s="18"/>
      <c r="G146" s="37"/>
      <c r="H146" s="18"/>
      <c r="I146" s="36"/>
      <c r="J146" s="17"/>
      <c r="K146" s="17"/>
      <c r="L146" s="17"/>
    </row>
    <row r="147" spans="1:12" ht="12.75">
      <c r="A147" s="4"/>
      <c r="B147" s="4">
        <v>512222</v>
      </c>
      <c r="C147" s="4" t="s">
        <v>122</v>
      </c>
      <c r="D147" s="19">
        <v>0</v>
      </c>
      <c r="E147" s="19"/>
      <c r="F147" s="19"/>
      <c r="G147" s="51"/>
      <c r="H147" s="18"/>
      <c r="I147" s="36"/>
      <c r="J147" s="17"/>
      <c r="K147" s="17"/>
      <c r="L147" s="17"/>
    </row>
    <row r="148" spans="2:14" s="1" customFormat="1" ht="12.75">
      <c r="B148" s="1">
        <v>512251</v>
      </c>
      <c r="C148" s="1" t="s">
        <v>123</v>
      </c>
      <c r="D148" s="18">
        <v>0</v>
      </c>
      <c r="E148" s="18"/>
      <c r="F148" s="18"/>
      <c r="G148" s="37"/>
      <c r="H148" s="18"/>
      <c r="I148" s="36"/>
      <c r="J148" s="36"/>
      <c r="K148" s="35"/>
      <c r="L148" s="36"/>
      <c r="M148" s="35"/>
      <c r="N148" s="35"/>
    </row>
    <row r="149" spans="2:14" s="3" customFormat="1" ht="12.75">
      <c r="B149" s="3">
        <v>5122</v>
      </c>
      <c r="C149" s="3" t="s">
        <v>124</v>
      </c>
      <c r="D149" s="21">
        <f>SUM(D145:D148)</f>
        <v>15930</v>
      </c>
      <c r="E149" s="21"/>
      <c r="F149" s="21"/>
      <c r="G149" s="46">
        <f>SUM(G145:G148)</f>
        <v>15930</v>
      </c>
      <c r="H149" s="21"/>
      <c r="I149" s="32"/>
      <c r="J149" s="32"/>
      <c r="K149" s="36"/>
      <c r="L149" s="32"/>
      <c r="M149" s="31"/>
      <c r="N149" s="31"/>
    </row>
    <row r="150" spans="1:12" ht="12.75">
      <c r="A150" s="2"/>
      <c r="B150" s="2">
        <v>512511</v>
      </c>
      <c r="C150" s="2" t="s">
        <v>127</v>
      </c>
      <c r="D150" s="16"/>
      <c r="E150" s="16"/>
      <c r="F150" s="16"/>
      <c r="G150" s="52"/>
      <c r="H150" s="18"/>
      <c r="I150" s="36"/>
      <c r="J150" s="17"/>
      <c r="K150" s="17"/>
      <c r="L150" s="17"/>
    </row>
    <row r="151" spans="1:12" ht="12.75">
      <c r="A151" s="1"/>
      <c r="B151" s="1">
        <v>512521</v>
      </c>
      <c r="C151" s="1" t="s">
        <v>128</v>
      </c>
      <c r="D151" s="18"/>
      <c r="E151" s="18"/>
      <c r="F151" s="18"/>
      <c r="G151" s="37"/>
      <c r="H151" s="18"/>
      <c r="I151" s="36"/>
      <c r="J151" s="17"/>
      <c r="K151" s="17"/>
      <c r="L151" s="17"/>
    </row>
    <row r="152" spans="1:12" s="24" customFormat="1" ht="13.5" thickBot="1">
      <c r="A152" s="25"/>
      <c r="B152" s="3">
        <v>5125</v>
      </c>
      <c r="C152" s="25" t="s">
        <v>129</v>
      </c>
      <c r="D152" s="29"/>
      <c r="E152" s="29"/>
      <c r="F152" s="29"/>
      <c r="G152" s="53"/>
      <c r="H152" s="29"/>
      <c r="I152" s="32"/>
      <c r="J152" s="23"/>
      <c r="K152" s="23"/>
      <c r="L152" s="23"/>
    </row>
    <row r="153" spans="1:14" s="30" customFormat="1" ht="13.5" thickBot="1">
      <c r="A153" s="44"/>
      <c r="B153" s="31"/>
      <c r="C153" s="42" t="s">
        <v>136</v>
      </c>
      <c r="D153" s="41">
        <f>SUM(D149,D144)</f>
        <v>1392532.5</v>
      </c>
      <c r="E153" s="45"/>
      <c r="F153" s="40"/>
      <c r="G153" s="58">
        <f>G149+G144</f>
        <v>1392532.5</v>
      </c>
      <c r="H153" s="41"/>
      <c r="I153" s="32"/>
      <c r="J153" s="32"/>
      <c r="K153" s="32"/>
      <c r="L153" s="32"/>
      <c r="M153" s="31"/>
      <c r="N153" s="31"/>
    </row>
    <row r="154" spans="1:12" ht="12.75">
      <c r="A154" s="2"/>
      <c r="B154" s="1"/>
      <c r="C154" s="2"/>
      <c r="D154" s="16"/>
      <c r="E154" s="16"/>
      <c r="F154" s="16"/>
      <c r="G154" s="16"/>
      <c r="H154" s="16"/>
      <c r="I154" s="36"/>
      <c r="J154" s="17"/>
      <c r="K154" s="17"/>
      <c r="L154" s="17"/>
    </row>
    <row r="155" spans="1:12" ht="12.75">
      <c r="A155" s="1"/>
      <c r="B155" s="1"/>
      <c r="C155" s="1"/>
      <c r="D155" s="18"/>
      <c r="E155" s="18"/>
      <c r="F155" s="18"/>
      <c r="G155" s="18"/>
      <c r="H155" s="18"/>
      <c r="I155" s="36"/>
      <c r="J155" s="36"/>
      <c r="K155" s="17"/>
      <c r="L155" s="17"/>
    </row>
    <row r="156" spans="1:12" ht="12.75">
      <c r="A156" s="1"/>
      <c r="B156" s="1"/>
      <c r="C156" s="1"/>
      <c r="D156" s="18"/>
      <c r="E156" s="18"/>
      <c r="F156" s="18"/>
      <c r="G156" s="18"/>
      <c r="H156" s="18"/>
      <c r="I156" s="36"/>
      <c r="J156" s="17"/>
      <c r="K156" s="17"/>
      <c r="L156" s="17"/>
    </row>
    <row r="157" spans="1:12" ht="12.75">
      <c r="A157" s="1"/>
      <c r="B157" s="1"/>
      <c r="C157" s="1"/>
      <c r="D157" s="18"/>
      <c r="E157" s="18"/>
      <c r="F157" s="18"/>
      <c r="G157" s="18"/>
      <c r="H157" s="18"/>
      <c r="I157" s="36"/>
      <c r="J157" s="17"/>
      <c r="K157" s="17"/>
      <c r="L157" s="17"/>
    </row>
    <row r="158" spans="1:12" ht="12.75">
      <c r="A158" s="1"/>
      <c r="B158" s="1"/>
      <c r="C158" s="1"/>
      <c r="D158" s="18"/>
      <c r="E158" s="18"/>
      <c r="F158" s="18"/>
      <c r="G158" s="18"/>
      <c r="H158" s="18"/>
      <c r="I158" s="36"/>
      <c r="J158" s="17"/>
      <c r="K158" s="17"/>
      <c r="L158" s="17"/>
    </row>
    <row r="159" spans="1:12" ht="12.75">
      <c r="A159" s="1"/>
      <c r="B159" s="1"/>
      <c r="C159" s="1"/>
      <c r="D159" s="18"/>
      <c r="E159" s="18"/>
      <c r="F159" s="18"/>
      <c r="G159" s="18"/>
      <c r="H159" s="18"/>
      <c r="I159" s="36"/>
      <c r="J159" s="17"/>
      <c r="K159" s="17"/>
      <c r="L159" s="17"/>
    </row>
    <row r="160" spans="1:12" ht="12.75">
      <c r="A160" s="1"/>
      <c r="B160" s="1"/>
      <c r="C160" s="1"/>
      <c r="D160" s="18"/>
      <c r="E160" s="18"/>
      <c r="F160" s="18"/>
      <c r="G160" s="18"/>
      <c r="H160" s="18"/>
      <c r="I160" s="36"/>
      <c r="J160" s="17"/>
      <c r="K160" s="17"/>
      <c r="L160" s="17"/>
    </row>
    <row r="161" spans="1:12" ht="12.75">
      <c r="A161" s="1"/>
      <c r="B161" s="1"/>
      <c r="C161" s="1"/>
      <c r="D161" s="18"/>
      <c r="E161" s="18"/>
      <c r="F161" s="18"/>
      <c r="G161" s="18"/>
      <c r="H161" s="18"/>
      <c r="I161" s="36"/>
      <c r="J161" s="17"/>
      <c r="K161" s="17"/>
      <c r="L161" s="17"/>
    </row>
    <row r="162" spans="1:12" ht="12.75">
      <c r="A162" s="1"/>
      <c r="B162" s="1"/>
      <c r="C162" s="1"/>
      <c r="D162" s="18"/>
      <c r="E162" s="18"/>
      <c r="F162" s="18"/>
      <c r="G162" s="18"/>
      <c r="H162" s="18"/>
      <c r="I162" s="36"/>
      <c r="J162" s="17"/>
      <c r="K162" s="17"/>
      <c r="L162" s="17"/>
    </row>
    <row r="163" spans="1:12" ht="12.75">
      <c r="A163" s="1"/>
      <c r="B163" s="1"/>
      <c r="C163" s="1"/>
      <c r="D163" s="18"/>
      <c r="E163" s="18"/>
      <c r="F163" s="18"/>
      <c r="G163" s="18"/>
      <c r="H163" s="18"/>
      <c r="I163" s="36"/>
      <c r="J163" s="17"/>
      <c r="K163" s="17"/>
      <c r="L163" s="17"/>
    </row>
    <row r="164" spans="1:12" ht="12.75">
      <c r="A164" s="1"/>
      <c r="B164" s="1"/>
      <c r="C164" s="1"/>
      <c r="D164" s="18"/>
      <c r="E164" s="18"/>
      <c r="F164" s="18"/>
      <c r="G164" s="18"/>
      <c r="H164" s="18"/>
      <c r="I164" s="36"/>
      <c r="J164" s="17"/>
      <c r="K164" s="17"/>
      <c r="L164" s="17"/>
    </row>
    <row r="165" spans="1:12" ht="12.75">
      <c r="A165" s="1"/>
      <c r="B165" s="1"/>
      <c r="C165" s="1"/>
      <c r="D165" s="18"/>
      <c r="E165" s="18"/>
      <c r="F165" s="18"/>
      <c r="G165" s="18"/>
      <c r="H165" s="18"/>
      <c r="I165" s="36"/>
      <c r="J165" s="17"/>
      <c r="K165" s="17"/>
      <c r="L165" s="17"/>
    </row>
    <row r="166" spans="1:12" ht="12.75">
      <c r="A166" s="1"/>
      <c r="B166" s="1"/>
      <c r="C166" s="1"/>
      <c r="D166" s="18"/>
      <c r="E166" s="18"/>
      <c r="F166" s="18"/>
      <c r="G166" s="18"/>
      <c r="H166" s="18"/>
      <c r="I166" s="36"/>
      <c r="J166" s="17"/>
      <c r="K166" s="17"/>
      <c r="L166" s="17"/>
    </row>
    <row r="167" spans="1:12" ht="12.75">
      <c r="A167" s="1"/>
      <c r="B167" s="1"/>
      <c r="C167" s="1"/>
      <c r="D167" s="18"/>
      <c r="E167" s="18"/>
      <c r="F167" s="18"/>
      <c r="G167" s="18"/>
      <c r="H167" s="18"/>
      <c r="I167" s="36"/>
      <c r="J167" s="17"/>
      <c r="K167" s="17"/>
      <c r="L167" s="17"/>
    </row>
    <row r="168" spans="1:12" ht="12.75">
      <c r="A168" s="1"/>
      <c r="B168" s="1"/>
      <c r="C168" s="1"/>
      <c r="D168" s="18"/>
      <c r="E168" s="18"/>
      <c r="F168" s="18"/>
      <c r="G168" s="18"/>
      <c r="H168" s="18"/>
      <c r="I168" s="36"/>
      <c r="J168" s="17"/>
      <c r="K168" s="17"/>
      <c r="L168" s="17"/>
    </row>
    <row r="169" spans="1:12" ht="12.75">
      <c r="A169" s="1"/>
      <c r="B169" s="1"/>
      <c r="C169" s="1"/>
      <c r="D169" s="18"/>
      <c r="E169" s="18"/>
      <c r="F169" s="18"/>
      <c r="G169" s="18"/>
      <c r="H169" s="18"/>
      <c r="I169" s="36"/>
      <c r="J169" s="17"/>
      <c r="K169" s="17"/>
      <c r="L169" s="17"/>
    </row>
    <row r="170" spans="1:12" ht="12.75">
      <c r="A170" s="1"/>
      <c r="B170" s="1"/>
      <c r="C170" s="1"/>
      <c r="D170" s="18"/>
      <c r="E170" s="18"/>
      <c r="F170" s="18"/>
      <c r="G170" s="18"/>
      <c r="H170" s="18"/>
      <c r="I170" s="36"/>
      <c r="J170" s="17"/>
      <c r="K170" s="17"/>
      <c r="L170" s="17"/>
    </row>
    <row r="171" spans="1:12" ht="12.75">
      <c r="A171" s="1"/>
      <c r="B171" s="1"/>
      <c r="C171" s="1"/>
      <c r="D171" s="18"/>
      <c r="E171" s="18"/>
      <c r="F171" s="18"/>
      <c r="G171" s="18"/>
      <c r="H171" s="18"/>
      <c r="I171" s="36"/>
      <c r="J171" s="17"/>
      <c r="K171" s="17"/>
      <c r="L171" s="17"/>
    </row>
    <row r="172" spans="1:12" ht="12.75">
      <c r="A172" s="1"/>
      <c r="B172" s="1"/>
      <c r="C172" s="1"/>
      <c r="D172" s="18"/>
      <c r="E172" s="18"/>
      <c r="F172" s="18"/>
      <c r="G172" s="18"/>
      <c r="H172" s="18"/>
      <c r="I172" s="36"/>
      <c r="J172" s="17"/>
      <c r="K172" s="17"/>
      <c r="L172" s="17"/>
    </row>
    <row r="173" spans="1:12" ht="12.75">
      <c r="A173" s="1"/>
      <c r="B173" s="1"/>
      <c r="C173" s="1"/>
      <c r="D173" s="18"/>
      <c r="E173" s="18"/>
      <c r="F173" s="18"/>
      <c r="G173" s="18"/>
      <c r="H173" s="18"/>
      <c r="I173" s="36"/>
      <c r="J173" s="17"/>
      <c r="K173" s="17"/>
      <c r="L173" s="17"/>
    </row>
    <row r="174" spans="1:12" ht="12.75">
      <c r="A174" s="1"/>
      <c r="B174" s="1"/>
      <c r="C174" s="1"/>
      <c r="D174" s="18"/>
      <c r="E174" s="18"/>
      <c r="F174" s="18"/>
      <c r="G174" s="18"/>
      <c r="H174" s="18"/>
      <c r="I174" s="36"/>
      <c r="J174" s="17"/>
      <c r="K174" s="17"/>
      <c r="L174" s="17"/>
    </row>
    <row r="175" spans="1:12" ht="12.75">
      <c r="A175" s="1"/>
      <c r="B175" s="1"/>
      <c r="C175" s="1"/>
      <c r="D175" s="18"/>
      <c r="E175" s="18"/>
      <c r="F175" s="18"/>
      <c r="G175" s="18"/>
      <c r="H175" s="18"/>
      <c r="I175" s="36"/>
      <c r="J175" s="17"/>
      <c r="K175" s="17"/>
      <c r="L175" s="17"/>
    </row>
    <row r="176" spans="1:12" ht="12.75">
      <c r="A176" s="1"/>
      <c r="B176" s="1"/>
      <c r="C176" s="1"/>
      <c r="D176" s="18"/>
      <c r="E176" s="18"/>
      <c r="F176" s="18"/>
      <c r="G176" s="18"/>
      <c r="H176" s="18"/>
      <c r="I176" s="36"/>
      <c r="J176" s="17"/>
      <c r="K176" s="17"/>
      <c r="L176" s="17"/>
    </row>
    <row r="177" spans="1:12" ht="12.75">
      <c r="A177" s="1"/>
      <c r="B177" s="1"/>
      <c r="C177" s="1"/>
      <c r="D177" s="18"/>
      <c r="E177" s="18"/>
      <c r="F177" s="18"/>
      <c r="G177" s="18"/>
      <c r="H177" s="18"/>
      <c r="I177" s="36"/>
      <c r="J177" s="17"/>
      <c r="K177" s="17"/>
      <c r="L177" s="17"/>
    </row>
    <row r="178" spans="1:12" ht="12.75">
      <c r="A178" s="1"/>
      <c r="B178" s="1"/>
      <c r="C178" s="1"/>
      <c r="D178" s="18"/>
      <c r="E178" s="18"/>
      <c r="F178" s="18"/>
      <c r="G178" s="18"/>
      <c r="H178" s="18"/>
      <c r="I178" s="36"/>
      <c r="J178" s="17"/>
      <c r="K178" s="17"/>
      <c r="L178" s="17"/>
    </row>
    <row r="179" spans="1:12" ht="12.75">
      <c r="A179" s="1"/>
      <c r="B179" s="1"/>
      <c r="C179" s="1"/>
      <c r="D179" s="18"/>
      <c r="E179" s="18"/>
      <c r="F179" s="18"/>
      <c r="G179" s="18"/>
      <c r="H179" s="18"/>
      <c r="I179" s="36"/>
      <c r="J179" s="17"/>
      <c r="K179" s="17"/>
      <c r="L179" s="17"/>
    </row>
    <row r="180" spans="1:12" ht="12.75">
      <c r="A180" s="1"/>
      <c r="B180" s="1"/>
      <c r="C180" s="1"/>
      <c r="D180" s="18"/>
      <c r="E180" s="18"/>
      <c r="F180" s="18"/>
      <c r="G180" s="18"/>
      <c r="H180" s="18"/>
      <c r="I180" s="36"/>
      <c r="J180" s="17"/>
      <c r="K180" s="17"/>
      <c r="L180" s="17"/>
    </row>
    <row r="181" spans="1:12" ht="12.75">
      <c r="A181" s="1"/>
      <c r="B181" s="1"/>
      <c r="C181" s="1"/>
      <c r="D181" s="18"/>
      <c r="E181" s="18"/>
      <c r="F181" s="18"/>
      <c r="G181" s="18"/>
      <c r="H181" s="18"/>
      <c r="I181" s="36"/>
      <c r="J181" s="17"/>
      <c r="K181" s="17"/>
      <c r="L181" s="17"/>
    </row>
    <row r="182" spans="1:12" ht="12.75">
      <c r="A182" s="1"/>
      <c r="B182" s="1"/>
      <c r="C182" s="1"/>
      <c r="D182" s="18"/>
      <c r="E182" s="18"/>
      <c r="F182" s="18"/>
      <c r="G182" s="18"/>
      <c r="H182" s="18"/>
      <c r="I182" s="36"/>
      <c r="J182" s="17"/>
      <c r="K182" s="17"/>
      <c r="L182" s="17"/>
    </row>
    <row r="183" spans="1:12" ht="12.75">
      <c r="A183" s="1"/>
      <c r="B183" s="1"/>
      <c r="C183" s="1"/>
      <c r="D183" s="18"/>
      <c r="E183" s="18"/>
      <c r="F183" s="18"/>
      <c r="G183" s="18"/>
      <c r="H183" s="18"/>
      <c r="I183" s="36"/>
      <c r="J183" s="17"/>
      <c r="K183" s="17"/>
      <c r="L183" s="17"/>
    </row>
    <row r="184" spans="1:12" ht="12.75">
      <c r="A184" s="1"/>
      <c r="B184" s="1"/>
      <c r="C184" s="1"/>
      <c r="D184" s="18"/>
      <c r="E184" s="18"/>
      <c r="F184" s="18"/>
      <c r="G184" s="18"/>
      <c r="H184" s="18"/>
      <c r="I184" s="36"/>
      <c r="J184" s="17"/>
      <c r="K184" s="17"/>
      <c r="L184" s="17"/>
    </row>
    <row r="185" spans="1:12" ht="12.75">
      <c r="A185" s="1"/>
      <c r="B185" s="4"/>
      <c r="C185" s="4"/>
      <c r="D185" s="19"/>
      <c r="E185" s="19"/>
      <c r="F185" s="19"/>
      <c r="G185" s="19"/>
      <c r="H185" s="19"/>
      <c r="I185" s="36"/>
      <c r="J185" s="17"/>
      <c r="K185" s="17"/>
      <c r="L185" s="17"/>
    </row>
    <row r="186" spans="1:12" ht="12.75">
      <c r="A186" s="35"/>
      <c r="B186" s="35"/>
      <c r="C186" s="35"/>
      <c r="D186" s="36"/>
      <c r="E186" s="36"/>
      <c r="F186" s="36"/>
      <c r="G186" s="36"/>
      <c r="H186" s="36"/>
      <c r="I186" s="36"/>
      <c r="J186" s="17"/>
      <c r="K186" s="17"/>
      <c r="L186" s="17"/>
    </row>
    <row r="187" spans="1:12" ht="13.5" thickBot="1">
      <c r="A187" s="35"/>
      <c r="B187" s="35"/>
      <c r="C187" s="35"/>
      <c r="D187" s="36"/>
      <c r="E187" s="36"/>
      <c r="F187" s="36"/>
      <c r="G187" s="36"/>
      <c r="H187" s="36"/>
      <c r="I187" s="36"/>
      <c r="J187" s="17"/>
      <c r="K187" s="17"/>
      <c r="L187" s="17"/>
    </row>
    <row r="188" spans="1:9" s="15" customFormat="1" ht="39" thickBot="1">
      <c r="A188" s="38"/>
      <c r="B188" s="39" t="s">
        <v>0</v>
      </c>
      <c r="C188" s="12" t="s">
        <v>1</v>
      </c>
      <c r="D188" s="12" t="s">
        <v>2</v>
      </c>
      <c r="E188" s="12" t="s">
        <v>3</v>
      </c>
      <c r="F188" s="13" t="s">
        <v>4</v>
      </c>
      <c r="G188" s="69" t="s">
        <v>5</v>
      </c>
      <c r="H188" s="60" t="s">
        <v>6</v>
      </c>
      <c r="I188" s="60" t="s">
        <v>139</v>
      </c>
    </row>
    <row r="189" spans="1:12" ht="12.75">
      <c r="A189" s="1"/>
      <c r="B189" s="1">
        <v>74212101</v>
      </c>
      <c r="C189" s="1" t="s">
        <v>141</v>
      </c>
      <c r="D189" s="18">
        <v>423270</v>
      </c>
      <c r="E189" s="18"/>
      <c r="F189" s="18"/>
      <c r="G189" s="18">
        <v>423270</v>
      </c>
      <c r="H189" s="18"/>
      <c r="I189" s="16"/>
      <c r="J189" s="17"/>
      <c r="K189" s="17"/>
      <c r="L189" s="17"/>
    </row>
    <row r="190" spans="1:12" ht="12.75">
      <c r="A190" s="1"/>
      <c r="B190" s="1">
        <v>74212102</v>
      </c>
      <c r="C190" s="1" t="s">
        <v>143</v>
      </c>
      <c r="D190" s="18">
        <v>3507107.53</v>
      </c>
      <c r="E190" s="18"/>
      <c r="F190" s="18"/>
      <c r="G190" s="18">
        <v>3507107.53</v>
      </c>
      <c r="H190" s="18"/>
      <c r="I190" s="18"/>
      <c r="J190" s="17"/>
      <c r="K190" s="17"/>
      <c r="L190" s="17"/>
    </row>
    <row r="191" spans="1:12" ht="12.75">
      <c r="A191" s="1"/>
      <c r="B191" s="1">
        <v>74212103</v>
      </c>
      <c r="C191" s="1" t="s">
        <v>140</v>
      </c>
      <c r="D191" s="18">
        <v>1073970</v>
      </c>
      <c r="E191" s="18"/>
      <c r="F191" s="18"/>
      <c r="G191" s="18">
        <v>1073970</v>
      </c>
      <c r="H191" s="18"/>
      <c r="I191" s="18"/>
      <c r="J191" s="17"/>
      <c r="K191" s="17"/>
      <c r="L191" s="17"/>
    </row>
    <row r="192" spans="1:12" ht="12.75">
      <c r="A192" s="48"/>
      <c r="B192" s="1">
        <v>74212111</v>
      </c>
      <c r="C192" s="1" t="s">
        <v>142</v>
      </c>
      <c r="D192" s="18">
        <v>113276.95</v>
      </c>
      <c r="E192" s="18"/>
      <c r="F192" s="18"/>
      <c r="G192" s="18">
        <v>113276.95</v>
      </c>
      <c r="H192" s="18"/>
      <c r="I192" s="18"/>
      <c r="J192" s="17"/>
      <c r="K192" s="17"/>
      <c r="L192" s="17"/>
    </row>
    <row r="193" spans="2:12" ht="12.75">
      <c r="B193" s="64">
        <v>74212112</v>
      </c>
      <c r="C193" s="1" t="s">
        <v>144</v>
      </c>
      <c r="D193" s="18">
        <v>117684.06</v>
      </c>
      <c r="E193" s="18"/>
      <c r="F193" s="18"/>
      <c r="G193" s="18">
        <v>117684.06</v>
      </c>
      <c r="H193" s="18"/>
      <c r="I193" s="18"/>
      <c r="J193" s="17"/>
      <c r="K193" s="17"/>
      <c r="L193" s="17"/>
    </row>
    <row r="194" spans="2:12" ht="12.75">
      <c r="B194" s="64">
        <v>74212113</v>
      </c>
      <c r="C194" s="1" t="s">
        <v>145</v>
      </c>
      <c r="D194" s="18">
        <v>111500</v>
      </c>
      <c r="E194" s="18"/>
      <c r="F194" s="18"/>
      <c r="G194" s="18">
        <v>111500</v>
      </c>
      <c r="H194" s="18"/>
      <c r="I194" s="18"/>
      <c r="J194" s="17"/>
      <c r="K194" s="17"/>
      <c r="L194" s="17"/>
    </row>
    <row r="195" spans="2:12" ht="12.75">
      <c r="B195" s="64">
        <v>7421216</v>
      </c>
      <c r="C195" s="1" t="s">
        <v>146</v>
      </c>
      <c r="D195" s="18">
        <v>159245.14</v>
      </c>
      <c r="E195" s="18"/>
      <c r="F195" s="18"/>
      <c r="G195" s="18"/>
      <c r="H195" s="18">
        <v>159245.14</v>
      </c>
      <c r="I195" s="18"/>
      <c r="J195" s="17"/>
      <c r="K195" s="17"/>
      <c r="L195" s="17"/>
    </row>
    <row r="196" spans="2:12" ht="12.75">
      <c r="B196" s="64">
        <v>7421217</v>
      </c>
      <c r="C196" s="1" t="s">
        <v>147</v>
      </c>
      <c r="D196" s="18">
        <v>9832141.17</v>
      </c>
      <c r="E196" s="18"/>
      <c r="F196" s="18"/>
      <c r="G196" s="18">
        <v>9832141.17</v>
      </c>
      <c r="H196" s="18"/>
      <c r="I196" s="18"/>
      <c r="J196" s="17"/>
      <c r="K196" s="17"/>
      <c r="L196" s="17"/>
    </row>
    <row r="197" spans="2:12" ht="12.75">
      <c r="B197" s="64">
        <v>74212171</v>
      </c>
      <c r="C197" s="1" t="s">
        <v>148</v>
      </c>
      <c r="D197" s="18">
        <v>391998.73</v>
      </c>
      <c r="E197" s="18"/>
      <c r="F197" s="18"/>
      <c r="G197" s="18">
        <v>391998.73</v>
      </c>
      <c r="H197" s="18"/>
      <c r="I197" s="18"/>
      <c r="J197" s="17"/>
      <c r="K197" s="17"/>
      <c r="L197" s="17"/>
    </row>
    <row r="198" spans="2:12" ht="12.75">
      <c r="B198" s="64">
        <v>742161</v>
      </c>
      <c r="C198" s="1" t="s">
        <v>149</v>
      </c>
      <c r="D198" s="18">
        <v>77495.3</v>
      </c>
      <c r="E198" s="18"/>
      <c r="F198" s="18"/>
      <c r="G198" s="18">
        <v>77495.3</v>
      </c>
      <c r="H198" s="18"/>
      <c r="I198" s="18"/>
      <c r="J198" s="17"/>
      <c r="K198" s="17"/>
      <c r="L198" s="17"/>
    </row>
    <row r="199" spans="2:12" ht="12.75">
      <c r="B199" s="65">
        <v>7421</v>
      </c>
      <c r="C199" s="3" t="s">
        <v>150</v>
      </c>
      <c r="D199" s="21">
        <f>SUM(D189:D198)</f>
        <v>15807688.879999999</v>
      </c>
      <c r="E199" s="18"/>
      <c r="F199" s="18"/>
      <c r="G199" s="21">
        <f>SUM(G189:G198)</f>
        <v>15648443.74</v>
      </c>
      <c r="H199" s="21">
        <f>SUM(H195:H198)</f>
        <v>159245.14</v>
      </c>
      <c r="I199" s="18"/>
      <c r="J199" s="17"/>
      <c r="K199" s="17"/>
      <c r="L199" s="17"/>
    </row>
    <row r="200" spans="2:12" ht="12.75">
      <c r="B200" s="64">
        <v>7451611</v>
      </c>
      <c r="C200" s="1" t="s">
        <v>151</v>
      </c>
      <c r="D200" s="18">
        <v>5932.2</v>
      </c>
      <c r="E200" s="18"/>
      <c r="F200" s="18"/>
      <c r="G200" s="18">
        <v>5932.2</v>
      </c>
      <c r="H200" s="21"/>
      <c r="I200" s="18"/>
      <c r="J200" s="17"/>
      <c r="K200" s="17"/>
      <c r="L200" s="17"/>
    </row>
    <row r="201" spans="2:12" ht="12.75">
      <c r="B201" s="65">
        <v>7451</v>
      </c>
      <c r="C201" s="3" t="s">
        <v>152</v>
      </c>
      <c r="D201" s="21">
        <f>SUM(D200)</f>
        <v>5932.2</v>
      </c>
      <c r="E201" s="21"/>
      <c r="F201" s="21"/>
      <c r="G201" s="21">
        <f>SUM(G200)</f>
        <v>5932.2</v>
      </c>
      <c r="H201" s="18"/>
      <c r="I201" s="18"/>
      <c r="J201" s="17"/>
      <c r="K201" s="17"/>
      <c r="L201" s="17"/>
    </row>
    <row r="202" spans="2:12" ht="12.75">
      <c r="B202" s="64">
        <v>7711111</v>
      </c>
      <c r="C202" s="1" t="s">
        <v>153</v>
      </c>
      <c r="D202" s="18">
        <v>1247584.3</v>
      </c>
      <c r="E202" s="18"/>
      <c r="F202" s="18"/>
      <c r="G202" s="18"/>
      <c r="H202" s="18"/>
      <c r="I202" s="18">
        <v>1247584.3</v>
      </c>
      <c r="J202" s="17"/>
      <c r="K202" s="17"/>
      <c r="L202" s="17"/>
    </row>
    <row r="203" spans="2:12" ht="12.75">
      <c r="B203" s="64">
        <v>7711112</v>
      </c>
      <c r="C203" s="1" t="s">
        <v>154</v>
      </c>
      <c r="D203" s="18">
        <v>147394</v>
      </c>
      <c r="E203" s="18">
        <v>147394</v>
      </c>
      <c r="F203" s="18"/>
      <c r="G203" s="18"/>
      <c r="H203" s="18"/>
      <c r="I203" s="18"/>
      <c r="J203" s="17"/>
      <c r="K203" s="17"/>
      <c r="L203" s="17"/>
    </row>
    <row r="204" spans="2:12" ht="12.75">
      <c r="B204" s="65">
        <v>7711</v>
      </c>
      <c r="C204" s="3" t="s">
        <v>155</v>
      </c>
      <c r="D204" s="21">
        <f>SUM(D202:D203)</f>
        <v>1394978.3</v>
      </c>
      <c r="E204" s="21">
        <f>SUM(E202:E203)</f>
        <v>147394</v>
      </c>
      <c r="F204" s="21"/>
      <c r="G204" s="21"/>
      <c r="H204" s="21"/>
      <c r="I204" s="21">
        <f>SUM(I202:I203)</f>
        <v>1247584.3</v>
      </c>
      <c r="J204" s="17"/>
      <c r="K204" s="17"/>
      <c r="L204" s="17"/>
    </row>
    <row r="205" spans="2:12" ht="12.75">
      <c r="B205" s="64">
        <v>7811110101</v>
      </c>
      <c r="C205" s="1" t="s">
        <v>156</v>
      </c>
      <c r="D205" s="18">
        <v>79702926.93</v>
      </c>
      <c r="E205" s="18">
        <v>79702926.93</v>
      </c>
      <c r="F205" s="18"/>
      <c r="G205" s="18"/>
      <c r="H205" s="18"/>
      <c r="I205" s="18"/>
      <c r="J205" s="17"/>
      <c r="K205" s="17"/>
      <c r="L205" s="17"/>
    </row>
    <row r="206" spans="2:12" ht="12.75">
      <c r="B206" s="64">
        <v>7811110102</v>
      </c>
      <c r="C206" s="1" t="s">
        <v>157</v>
      </c>
      <c r="D206" s="18">
        <v>2683333.33</v>
      </c>
      <c r="E206" s="18">
        <v>2683333.33</v>
      </c>
      <c r="F206" s="18"/>
      <c r="G206" s="18"/>
      <c r="H206" s="18"/>
      <c r="I206" s="18"/>
      <c r="J206" s="17"/>
      <c r="K206" s="17"/>
      <c r="L206" s="17"/>
    </row>
    <row r="207" spans="2:12" ht="12.75">
      <c r="B207" s="64">
        <v>7811110103</v>
      </c>
      <c r="C207" s="1" t="s">
        <v>158</v>
      </c>
      <c r="D207" s="18">
        <v>4575999.99</v>
      </c>
      <c r="E207" s="18">
        <v>4575999.99</v>
      </c>
      <c r="F207" s="18"/>
      <c r="G207" s="18"/>
      <c r="H207" s="18"/>
      <c r="I207" s="18"/>
      <c r="J207" s="17"/>
      <c r="K207" s="17"/>
      <c r="L207" s="17"/>
    </row>
    <row r="208" spans="2:12" ht="12.75">
      <c r="B208" s="64">
        <v>7811110104</v>
      </c>
      <c r="C208" s="1" t="s">
        <v>159</v>
      </c>
      <c r="D208" s="18">
        <v>2358098</v>
      </c>
      <c r="E208" s="18">
        <v>2358098</v>
      </c>
      <c r="F208" s="18"/>
      <c r="G208" s="18"/>
      <c r="H208" s="18"/>
      <c r="I208" s="18"/>
      <c r="J208" s="17"/>
      <c r="K208" s="17"/>
      <c r="L208" s="17"/>
    </row>
    <row r="209" spans="2:12" ht="12.75">
      <c r="B209" s="64">
        <v>7811110105</v>
      </c>
      <c r="C209" s="1" t="s">
        <v>160</v>
      </c>
      <c r="D209" s="18">
        <v>1491250</v>
      </c>
      <c r="E209" s="18">
        <v>1491250</v>
      </c>
      <c r="F209" s="18"/>
      <c r="G209" s="18"/>
      <c r="H209" s="18"/>
      <c r="I209" s="18"/>
      <c r="J209" s="17"/>
      <c r="K209" s="17"/>
      <c r="L209" s="17"/>
    </row>
    <row r="210" spans="2:12" ht="12.75">
      <c r="B210" s="64">
        <v>7811110106</v>
      </c>
      <c r="C210" s="1" t="s">
        <v>161</v>
      </c>
      <c r="D210" s="18">
        <v>1339000</v>
      </c>
      <c r="E210" s="18">
        <v>1339000</v>
      </c>
      <c r="F210" s="18"/>
      <c r="G210" s="18"/>
      <c r="H210" s="18"/>
      <c r="I210" s="18"/>
      <c r="J210" s="17"/>
      <c r="K210" s="17"/>
      <c r="L210" s="17"/>
    </row>
    <row r="211" spans="2:12" ht="12.75">
      <c r="B211" s="64">
        <v>781111013</v>
      </c>
      <c r="C211" s="1" t="s">
        <v>162</v>
      </c>
      <c r="D211" s="18">
        <v>11846910.64</v>
      </c>
      <c r="E211" s="18">
        <v>11846910.64</v>
      </c>
      <c r="F211" s="18"/>
      <c r="G211" s="18"/>
      <c r="H211" s="18"/>
      <c r="I211" s="18"/>
      <c r="J211" s="17"/>
      <c r="K211" s="17"/>
      <c r="L211" s="17"/>
    </row>
    <row r="212" spans="2:12" ht="12.75">
      <c r="B212" s="64">
        <v>7811110501</v>
      </c>
      <c r="C212" s="1" t="s">
        <v>163</v>
      </c>
      <c r="D212" s="18">
        <v>1097970</v>
      </c>
      <c r="E212" s="18"/>
      <c r="F212" s="18">
        <v>1097970</v>
      </c>
      <c r="G212" s="18"/>
      <c r="H212" s="18"/>
      <c r="I212" s="18"/>
      <c r="J212" s="17"/>
      <c r="K212" s="17"/>
      <c r="L212" s="17"/>
    </row>
    <row r="213" spans="2:12" ht="12.75">
      <c r="B213" s="64">
        <v>7811110502</v>
      </c>
      <c r="C213" s="1" t="s">
        <v>164</v>
      </c>
      <c r="D213" s="18">
        <v>55770</v>
      </c>
      <c r="E213" s="18"/>
      <c r="F213" s="18">
        <v>55770</v>
      </c>
      <c r="G213" s="18"/>
      <c r="H213" s="18"/>
      <c r="I213" s="18"/>
      <c r="J213" s="17"/>
      <c r="K213" s="17"/>
      <c r="L213" s="17"/>
    </row>
    <row r="214" spans="2:12" ht="12.75">
      <c r="B214" s="64">
        <v>7811110511</v>
      </c>
      <c r="C214" s="1" t="s">
        <v>165</v>
      </c>
      <c r="D214" s="18">
        <v>548030</v>
      </c>
      <c r="E214" s="18"/>
      <c r="F214" s="18">
        <v>548030</v>
      </c>
      <c r="G214" s="18"/>
      <c r="H214" s="18"/>
      <c r="I214" s="18"/>
      <c r="J214" s="17"/>
      <c r="K214" s="17"/>
      <c r="L214" s="17"/>
    </row>
    <row r="215" spans="2:12" ht="12.75">
      <c r="B215" s="64">
        <v>7811110512</v>
      </c>
      <c r="C215" s="1" t="s">
        <v>166</v>
      </c>
      <c r="D215" s="18">
        <v>300</v>
      </c>
      <c r="E215" s="18"/>
      <c r="F215" s="18">
        <v>300</v>
      </c>
      <c r="G215" s="18"/>
      <c r="H215" s="18"/>
      <c r="I215" s="18"/>
      <c r="J215" s="17"/>
      <c r="K215" s="17"/>
      <c r="L215" s="17"/>
    </row>
    <row r="216" spans="2:12" ht="12.75">
      <c r="B216" s="65">
        <v>7811</v>
      </c>
      <c r="C216" s="3" t="s">
        <v>167</v>
      </c>
      <c r="D216" s="21">
        <f>SUM(D205:D215)</f>
        <v>105699588.89</v>
      </c>
      <c r="E216" s="21">
        <f>SUM(E205:E215)</f>
        <v>103997518.89</v>
      </c>
      <c r="F216" s="21">
        <f>SUM(F212:F215)</f>
        <v>1702070</v>
      </c>
      <c r="G216" s="21"/>
      <c r="H216" s="21"/>
      <c r="I216" s="21"/>
      <c r="J216" s="17"/>
      <c r="K216" s="17"/>
      <c r="L216" s="17"/>
    </row>
    <row r="217" spans="2:12" ht="13.5" thickBot="1">
      <c r="B217" s="1"/>
      <c r="C217" s="4"/>
      <c r="D217" s="19"/>
      <c r="E217" s="19"/>
      <c r="F217" s="19"/>
      <c r="G217" s="19"/>
      <c r="H217" s="19"/>
      <c r="I217" s="19"/>
      <c r="J217" s="17"/>
      <c r="K217" s="17"/>
      <c r="L217" s="17"/>
    </row>
    <row r="218" spans="2:12" ht="13.5" thickBot="1">
      <c r="B218" s="48"/>
      <c r="C218" s="66" t="s">
        <v>138</v>
      </c>
      <c r="D218" s="67">
        <f>D216+D204+D201+D199</f>
        <v>122908188.27</v>
      </c>
      <c r="E218" s="67">
        <f>E216+E204</f>
        <v>104144912.89</v>
      </c>
      <c r="F218" s="67">
        <f>F216</f>
        <v>1702070</v>
      </c>
      <c r="G218" s="67">
        <f>G201+G199</f>
        <v>15654375.94</v>
      </c>
      <c r="H218" s="67">
        <f>H199</f>
        <v>159245.14</v>
      </c>
      <c r="I218" s="68">
        <f>I204</f>
        <v>1247584.3</v>
      </c>
      <c r="J218" s="17"/>
      <c r="K218" s="17"/>
      <c r="L218" s="17"/>
    </row>
    <row r="219" spans="2:12" ht="12.75">
      <c r="B219" s="1"/>
      <c r="C219" s="2"/>
      <c r="D219" s="16"/>
      <c r="E219" s="16"/>
      <c r="F219" s="16"/>
      <c r="G219" s="16"/>
      <c r="H219" s="16"/>
      <c r="I219" s="16"/>
      <c r="J219" s="17"/>
      <c r="K219" s="17"/>
      <c r="L219" s="17"/>
    </row>
    <row r="220" spans="4:12" ht="12.75"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4:12" ht="12.75"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4:12" ht="12.75"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4:12" ht="12.75"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4:12" ht="12.75"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4:12" ht="12.75"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4:12" ht="12.75"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4:12" ht="12.75"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4:12" ht="12.75"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4:12" ht="12.75"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4:12" ht="12.75"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4:12" ht="12.75"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4:12" ht="12.75"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4:12" ht="12.75"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4:12" ht="12.75"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4:12" ht="12.75"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4:12" ht="12.75"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4:12" ht="12.75"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4:12" ht="12.75"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4:12" ht="12.75"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4:12" ht="12.75"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4:12" ht="12.75"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4:12" ht="12.75"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4:12" ht="12.75"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4:12" ht="12.75"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4:12" ht="12.75"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4:12" ht="12.75"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4:12" ht="12.75"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4:12" ht="12.75"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4:12" ht="12.75"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4:12" ht="12.75"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4:12" ht="12.75"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4:12" ht="12.75"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4:12" ht="12.75"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4:12" ht="12.75"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4:12" ht="12.75"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4:12" ht="12.75"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4:12" ht="12.75"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4:12" ht="12.75"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4:12" ht="12.75"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4:12" ht="12.75"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4:12" ht="12.75"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4:12" ht="12.75"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4:12" ht="12.75"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4:12" ht="12.75"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4:12" ht="12.75"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4:12" ht="12.75"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4:12" ht="12.75"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4:12" ht="12.75"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4:12" ht="12.75"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4:12" ht="12.75"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4:12" ht="12.75"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4:12" ht="12.75"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4:12" ht="12.75"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4:12" ht="12.75"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4:12" ht="12.75"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4:12" ht="12.75"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4:12" ht="12.75"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4:12" ht="12.75"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4:12" ht="12.75"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4:12" ht="12.75"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4:12" ht="12.75"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4:12" ht="12.75"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4:12" ht="12.75"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4:12" ht="12.75"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4:12" ht="12.75"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4:12" ht="12.75"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4:12" ht="12.75"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4:12" ht="12.75"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4:12" ht="12.75"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4:12" ht="12.75"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4:12" ht="12.75"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4:12" ht="12.75"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4:12" ht="12.75"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4:12" ht="12.75"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4:12" ht="12.75"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4:12" ht="12.75"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4:12" ht="12.75"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4:12" ht="12.75"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4:12" ht="12.75"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4:12" ht="12.75"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4:12" ht="12.75"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4:12" ht="12.75"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4:12" ht="12.75"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4:12" ht="12.75"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4:12" ht="12.75"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4:12" ht="12.75"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4:12" ht="12.75"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4:12" ht="12.75"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4:12" ht="12.75"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4:12" ht="12.75"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4:12" ht="12.75"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4:12" ht="12.75"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4:12" ht="12.75"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4:12" ht="12.75"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4:12" ht="12.75"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4:12" ht="12.75"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4:12" ht="12.75"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4:12" ht="12.75"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4:12" ht="12.75"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4:12" ht="12.75"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4:12" ht="12.75"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4:12" ht="12.75"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4:12" ht="12.75"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4:12" ht="12.75"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4:12" ht="12.75"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4:12" ht="12.75"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4:12" ht="12.75"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4:12" ht="12.75"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4:12" ht="12.75"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4:12" ht="12.75"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4:12" ht="12.75"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4:12" ht="12.75"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4:12" ht="12.75"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4:12" ht="12.75"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4:12" ht="12.75"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4:12" ht="12.75"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4:12" ht="12.75"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4:12" ht="12.75"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4:12" ht="12.75"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4:12" ht="12.75"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4:12" ht="12.75"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4:12" ht="12.75"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4:12" ht="12.75"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4:12" ht="12.75"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4:12" ht="12.75"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4:12" ht="12.75"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4:12" ht="12.75"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4:12" ht="12.75"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4:12" ht="12.75"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4:12" ht="12.75"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4:12" ht="12.75"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4:12" ht="12.75">
      <c r="D352" s="17"/>
      <c r="E352" s="17"/>
      <c r="F352" s="17"/>
      <c r="G352" s="17"/>
      <c r="H352" s="17"/>
      <c r="I352" s="17"/>
      <c r="J352" s="17"/>
      <c r="K352" s="17"/>
      <c r="L352" s="17"/>
    </row>
  </sheetData>
  <sheetProtection/>
  <printOptions/>
  <pageMargins left="0" right="0" top="0" bottom="0" header="0.5" footer="0.5"/>
  <pageSetup horizontalDpi="120" verticalDpi="120" orientation="landscape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214">
      <selection activeCell="J186" sqref="J186"/>
    </sheetView>
  </sheetViews>
  <sheetFormatPr defaultColWidth="9.140625" defaultRowHeight="12.75"/>
  <cols>
    <col min="1" max="1" width="9.7109375" style="0" customWidth="1"/>
    <col min="2" max="2" width="34.00390625" style="0" customWidth="1"/>
    <col min="3" max="3" width="13.57421875" style="0" customWidth="1"/>
    <col min="4" max="4" width="14.140625" style="0" customWidth="1"/>
    <col min="5" max="5" width="12.00390625" style="0" customWidth="1"/>
    <col min="6" max="6" width="13.57421875" style="0" customWidth="1"/>
    <col min="7" max="7" width="11.57421875" style="0" customWidth="1"/>
    <col min="8" max="8" width="12.57421875" style="0" customWidth="1"/>
    <col min="9" max="9" width="12.28125" style="0" customWidth="1"/>
    <col min="10" max="10" width="12.7109375" style="0" bestFit="1" customWidth="1"/>
  </cols>
  <sheetData>
    <row r="1" spans="3:6" ht="12.75">
      <c r="C1" s="24" t="s">
        <v>237</v>
      </c>
      <c r="D1" s="24"/>
      <c r="E1" s="24"/>
      <c r="F1" s="24"/>
    </row>
    <row r="2" spans="1:2" ht="13.5" thickBot="1">
      <c r="A2" s="24" t="s">
        <v>238</v>
      </c>
      <c r="B2" s="24"/>
    </row>
    <row r="3" spans="1:10" ht="26.25" thickBot="1">
      <c r="A3" s="12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134</v>
      </c>
      <c r="G3" s="14" t="s">
        <v>6</v>
      </c>
      <c r="H3" s="91" t="s">
        <v>197</v>
      </c>
      <c r="I3" s="97" t="s">
        <v>198</v>
      </c>
      <c r="J3" s="60" t="s">
        <v>182</v>
      </c>
    </row>
    <row r="4" spans="1:10" ht="12.75">
      <c r="A4" s="2">
        <v>411111</v>
      </c>
      <c r="B4" s="2" t="s">
        <v>8</v>
      </c>
      <c r="C4" s="16">
        <v>159503600.31</v>
      </c>
      <c r="D4" s="16">
        <v>157236528.29</v>
      </c>
      <c r="E4" s="16"/>
      <c r="F4" s="16">
        <v>2267072.02</v>
      </c>
      <c r="G4" s="16"/>
      <c r="H4" s="52"/>
      <c r="I4" s="52"/>
      <c r="J4" s="16"/>
    </row>
    <row r="5" spans="1:10" ht="12.75">
      <c r="A5" s="1">
        <v>411112</v>
      </c>
      <c r="B5" s="1" t="s">
        <v>93</v>
      </c>
      <c r="C5" s="18">
        <v>1757805.13</v>
      </c>
      <c r="D5" s="18">
        <v>1757805.13</v>
      </c>
      <c r="E5" s="18"/>
      <c r="F5" s="18"/>
      <c r="G5" s="18"/>
      <c r="H5" s="37"/>
      <c r="I5" s="37"/>
      <c r="J5" s="18"/>
    </row>
    <row r="6" spans="1:10" ht="12.75">
      <c r="A6" s="1">
        <v>411113</v>
      </c>
      <c r="B6" s="1" t="s">
        <v>9</v>
      </c>
      <c r="C6" s="18">
        <v>2417494.22</v>
      </c>
      <c r="D6" s="18">
        <v>2417494.22</v>
      </c>
      <c r="E6" s="18"/>
      <c r="F6" s="18"/>
      <c r="G6" s="18"/>
      <c r="H6" s="37"/>
      <c r="I6" s="37"/>
      <c r="J6" s="18"/>
    </row>
    <row r="7" spans="1:10" ht="12.75">
      <c r="A7" s="1">
        <v>411114</v>
      </c>
      <c r="B7" s="1" t="s">
        <v>10</v>
      </c>
      <c r="C7" s="18">
        <v>1027909.75</v>
      </c>
      <c r="D7" s="18">
        <v>1027909.75</v>
      </c>
      <c r="E7" s="18"/>
      <c r="F7" s="18"/>
      <c r="G7" s="18"/>
      <c r="H7" s="37"/>
      <c r="I7" s="37"/>
      <c r="J7" s="18"/>
    </row>
    <row r="8" spans="1:10" ht="12.75">
      <c r="A8" s="1">
        <v>411115</v>
      </c>
      <c r="B8" s="1" t="s">
        <v>11</v>
      </c>
      <c r="C8" s="18">
        <v>12119194.71</v>
      </c>
      <c r="D8" s="18">
        <v>12119194.71</v>
      </c>
      <c r="E8" s="18"/>
      <c r="F8" s="18"/>
      <c r="G8" s="18"/>
      <c r="H8" s="37"/>
      <c r="I8" s="37"/>
      <c r="J8" s="18"/>
    </row>
    <row r="9" spans="1:10" ht="12.75">
      <c r="A9" s="1">
        <v>411117</v>
      </c>
      <c r="B9" s="1" t="s">
        <v>12</v>
      </c>
      <c r="C9" s="18">
        <v>2165106.44</v>
      </c>
      <c r="D9" s="18">
        <v>2165106.44</v>
      </c>
      <c r="E9" s="18"/>
      <c r="F9" s="18"/>
      <c r="G9" s="18"/>
      <c r="H9" s="37"/>
      <c r="I9" s="37"/>
      <c r="J9" s="18"/>
    </row>
    <row r="10" spans="1:10" ht="12.75">
      <c r="A10" s="3">
        <v>4111</v>
      </c>
      <c r="B10" s="3" t="s">
        <v>92</v>
      </c>
      <c r="C10" s="21">
        <f>SUM(C4:C9)</f>
        <v>178991110.56</v>
      </c>
      <c r="D10" s="21">
        <f>SUM(D4:D9)</f>
        <v>176724038.54</v>
      </c>
      <c r="E10" s="21"/>
      <c r="F10" s="21">
        <f>SUM(F4:F9)</f>
        <v>2267072.02</v>
      </c>
      <c r="G10" s="21"/>
      <c r="H10" s="46"/>
      <c r="I10" s="46"/>
      <c r="J10" s="18"/>
    </row>
    <row r="11" spans="1:10" ht="12.75">
      <c r="A11" s="1">
        <v>412111</v>
      </c>
      <c r="B11" s="1" t="s">
        <v>13</v>
      </c>
      <c r="C11" s="18">
        <v>19710653.07</v>
      </c>
      <c r="D11" s="18">
        <v>19461137.64</v>
      </c>
      <c r="E11" s="18"/>
      <c r="F11" s="18">
        <v>249515.43</v>
      </c>
      <c r="G11" s="18"/>
      <c r="H11" s="37"/>
      <c r="I11" s="37"/>
      <c r="J11" s="18"/>
    </row>
    <row r="12" spans="1:10" ht="12.75">
      <c r="A12" s="1">
        <v>412113</v>
      </c>
      <c r="B12" s="1" t="s">
        <v>130</v>
      </c>
      <c r="C12" s="18">
        <v>997326.22</v>
      </c>
      <c r="D12" s="18"/>
      <c r="E12" s="18"/>
      <c r="F12" s="18">
        <v>997326.22</v>
      </c>
      <c r="G12" s="18"/>
      <c r="H12" s="37"/>
      <c r="I12" s="37"/>
      <c r="J12" s="18"/>
    </row>
    <row r="13" spans="1:10" ht="12.75">
      <c r="A13" s="3">
        <v>4121</v>
      </c>
      <c r="B13" s="3" t="s">
        <v>94</v>
      </c>
      <c r="C13" s="21">
        <f>SUM(C11:C12)</f>
        <v>20707979.29</v>
      </c>
      <c r="D13" s="21">
        <f>SUM(D11:D12)</f>
        <v>19461137.64</v>
      </c>
      <c r="E13" s="21"/>
      <c r="F13" s="21">
        <f>SUM(F11:F12)</f>
        <v>1246841.65</v>
      </c>
      <c r="G13" s="21"/>
      <c r="H13" s="46"/>
      <c r="I13" s="46"/>
      <c r="J13" s="18"/>
    </row>
    <row r="14" spans="1:10" ht="12.75">
      <c r="A14" s="1">
        <v>412211</v>
      </c>
      <c r="B14" s="1" t="s">
        <v>14</v>
      </c>
      <c r="C14" s="18">
        <v>11020046.81</v>
      </c>
      <c r="D14" s="18">
        <v>10880545.01</v>
      </c>
      <c r="E14" s="18"/>
      <c r="F14" s="18">
        <v>139501.8</v>
      </c>
      <c r="G14" s="18"/>
      <c r="H14" s="37"/>
      <c r="I14" s="37"/>
      <c r="J14" s="18"/>
    </row>
    <row r="15" spans="1:10" ht="12.75">
      <c r="A15" s="3">
        <v>4122</v>
      </c>
      <c r="B15" s="3" t="s">
        <v>14</v>
      </c>
      <c r="C15" s="21">
        <f>SUM(C14)</f>
        <v>11020046.81</v>
      </c>
      <c r="D15" s="21">
        <f>SUM(D14)</f>
        <v>10880545.01</v>
      </c>
      <c r="E15" s="21"/>
      <c r="F15" s="21">
        <f>SUM(F14)</f>
        <v>139501.8</v>
      </c>
      <c r="G15" s="21"/>
      <c r="H15" s="46"/>
      <c r="I15" s="46"/>
      <c r="J15" s="18"/>
    </row>
    <row r="16" spans="1:10" ht="12.75">
      <c r="A16" s="1">
        <v>412311</v>
      </c>
      <c r="B16" s="1" t="s">
        <v>95</v>
      </c>
      <c r="C16" s="18">
        <v>1343908.03</v>
      </c>
      <c r="D16" s="18">
        <v>1326895.62</v>
      </c>
      <c r="E16" s="18"/>
      <c r="F16" s="18">
        <v>17012.41</v>
      </c>
      <c r="G16" s="18"/>
      <c r="H16" s="37"/>
      <c r="I16" s="37"/>
      <c r="J16" s="18"/>
    </row>
    <row r="17" spans="1:10" ht="12.75">
      <c r="A17" s="3">
        <v>4123</v>
      </c>
      <c r="B17" s="3" t="s">
        <v>96</v>
      </c>
      <c r="C17" s="21">
        <f>SUM(C16)</f>
        <v>1343908.03</v>
      </c>
      <c r="D17" s="21">
        <f>SUM(D16)</f>
        <v>1326895.62</v>
      </c>
      <c r="E17" s="21"/>
      <c r="F17" s="21">
        <f>SUM(F16)</f>
        <v>17012.41</v>
      </c>
      <c r="G17" s="21"/>
      <c r="H17" s="46"/>
      <c r="I17" s="46"/>
      <c r="J17" s="18"/>
    </row>
    <row r="18" spans="1:10" ht="12.75">
      <c r="A18" s="10">
        <v>413142</v>
      </c>
      <c r="B18" s="10" t="s">
        <v>185</v>
      </c>
      <c r="C18" s="73">
        <v>271.11</v>
      </c>
      <c r="D18" s="21"/>
      <c r="E18" s="21"/>
      <c r="F18" s="73">
        <v>271.11</v>
      </c>
      <c r="G18" s="21"/>
      <c r="H18" s="46"/>
      <c r="I18" s="46"/>
      <c r="J18" s="18"/>
    </row>
    <row r="19" spans="1:10" ht="12.75">
      <c r="A19" s="1">
        <v>413151</v>
      </c>
      <c r="B19" s="1" t="s">
        <v>15</v>
      </c>
      <c r="C19" s="18">
        <v>88217.2</v>
      </c>
      <c r="D19" s="18"/>
      <c r="E19" s="18"/>
      <c r="F19" s="18"/>
      <c r="G19" s="18">
        <v>88217.2</v>
      </c>
      <c r="H19" s="37"/>
      <c r="I19" s="37"/>
      <c r="J19" s="18"/>
    </row>
    <row r="20" spans="1:10" ht="12.75">
      <c r="A20" s="3">
        <v>4131</v>
      </c>
      <c r="B20" s="3" t="s">
        <v>97</v>
      </c>
      <c r="C20" s="21">
        <f>SUM(C18:C19)</f>
        <v>88488.31</v>
      </c>
      <c r="D20" s="21"/>
      <c r="E20" s="21"/>
      <c r="F20" s="21">
        <f>SUM(F18:F19)</f>
        <v>271.11</v>
      </c>
      <c r="G20" s="21">
        <f>SUM(G19)</f>
        <v>88217.2</v>
      </c>
      <c r="H20" s="46"/>
      <c r="I20" s="46"/>
      <c r="J20" s="18"/>
    </row>
    <row r="21" spans="1:10" ht="12.75">
      <c r="A21" s="1">
        <v>414111</v>
      </c>
      <c r="B21" s="1" t="s">
        <v>16</v>
      </c>
      <c r="C21" s="18">
        <v>2716278.02</v>
      </c>
      <c r="D21" s="18"/>
      <c r="E21" s="18"/>
      <c r="F21" s="18">
        <v>5243.38</v>
      </c>
      <c r="G21" s="18"/>
      <c r="H21" s="37">
        <v>2711034.64</v>
      </c>
      <c r="I21" s="37"/>
      <c r="J21" s="18"/>
    </row>
    <row r="22" spans="1:10" ht="12.75">
      <c r="A22" s="1">
        <v>414121</v>
      </c>
      <c r="B22" s="1" t="s">
        <v>17</v>
      </c>
      <c r="C22" s="18">
        <v>466870.96</v>
      </c>
      <c r="D22" s="18">
        <v>466870.96</v>
      </c>
      <c r="E22" s="18"/>
      <c r="F22" s="18"/>
      <c r="G22" s="18"/>
      <c r="H22" s="37"/>
      <c r="I22" s="37"/>
      <c r="J22" s="18"/>
    </row>
    <row r="23" spans="1:10" ht="12.75">
      <c r="A23" s="1">
        <v>414131</v>
      </c>
      <c r="B23" s="1" t="s">
        <v>18</v>
      </c>
      <c r="C23" s="18">
        <v>139795.73</v>
      </c>
      <c r="D23" s="18"/>
      <c r="E23" s="18"/>
      <c r="F23" s="18"/>
      <c r="G23" s="18"/>
      <c r="H23" s="37">
        <f>89436.13+50359.6</f>
        <v>139795.73</v>
      </c>
      <c r="I23" s="37"/>
      <c r="J23" s="18"/>
    </row>
    <row r="24" spans="1:10" ht="12.75">
      <c r="A24" s="3">
        <v>4141</v>
      </c>
      <c r="B24" s="3" t="s">
        <v>98</v>
      </c>
      <c r="C24" s="21">
        <f>SUM(C21:C23)</f>
        <v>3322944.71</v>
      </c>
      <c r="D24" s="21">
        <f>SUM(D21:D23)</f>
        <v>466870.96</v>
      </c>
      <c r="E24" s="21"/>
      <c r="F24" s="21">
        <f>SUM(F21:F23)</f>
        <v>5243.38</v>
      </c>
      <c r="G24" s="21"/>
      <c r="H24" s="46">
        <f>SUM(H21:H23)</f>
        <v>2850830.37</v>
      </c>
      <c r="I24" s="46"/>
      <c r="J24" s="18"/>
    </row>
    <row r="25" spans="1:10" ht="12.75">
      <c r="A25" s="1">
        <v>414311</v>
      </c>
      <c r="B25" s="1" t="s">
        <v>19</v>
      </c>
      <c r="C25" s="18">
        <v>1599023</v>
      </c>
      <c r="D25" s="18">
        <v>1499305</v>
      </c>
      <c r="E25" s="18"/>
      <c r="F25" s="18">
        <v>99718</v>
      </c>
      <c r="G25" s="18"/>
      <c r="H25" s="37"/>
      <c r="I25" s="37"/>
      <c r="J25" s="18"/>
    </row>
    <row r="26" spans="1:10" ht="12.75">
      <c r="A26" s="1">
        <v>414314</v>
      </c>
      <c r="B26" s="1" t="s">
        <v>20</v>
      </c>
      <c r="C26" s="18">
        <v>226601.4</v>
      </c>
      <c r="D26" s="18"/>
      <c r="E26" s="18"/>
      <c r="F26" s="18">
        <v>226601.4</v>
      </c>
      <c r="G26" s="18"/>
      <c r="H26" s="37"/>
      <c r="I26" s="37"/>
      <c r="J26" s="18"/>
    </row>
    <row r="27" spans="1:10" ht="12.75">
      <c r="A27" s="3">
        <v>4143</v>
      </c>
      <c r="B27" s="3" t="s">
        <v>99</v>
      </c>
      <c r="C27" s="21">
        <f>SUM(C25:C26)</f>
        <v>1825624.4</v>
      </c>
      <c r="D27" s="21">
        <f>SUM(D25:D26)</f>
        <v>1499305</v>
      </c>
      <c r="E27" s="21"/>
      <c r="F27" s="21">
        <f>SUM(F25:F26)</f>
        <v>326319.4</v>
      </c>
      <c r="G27" s="21"/>
      <c r="H27" s="46"/>
      <c r="I27" s="46"/>
      <c r="J27" s="18"/>
    </row>
    <row r="28" spans="1:10" ht="12.75">
      <c r="A28" s="10">
        <v>414411</v>
      </c>
      <c r="B28" s="10" t="s">
        <v>186</v>
      </c>
      <c r="C28" s="73">
        <v>13000</v>
      </c>
      <c r="D28" s="21"/>
      <c r="E28" s="21"/>
      <c r="F28" s="73">
        <v>13000</v>
      </c>
      <c r="G28" s="21"/>
      <c r="H28" s="46"/>
      <c r="I28" s="46"/>
      <c r="J28" s="18"/>
    </row>
    <row r="29" spans="1:10" ht="12.75">
      <c r="A29" s="3">
        <v>4144</v>
      </c>
      <c r="B29" s="3" t="s">
        <v>186</v>
      </c>
      <c r="C29" s="21">
        <f>SUM(C28)</f>
        <v>13000</v>
      </c>
      <c r="D29" s="21"/>
      <c r="E29" s="21"/>
      <c r="F29" s="21">
        <f>SUM(F28)</f>
        <v>13000</v>
      </c>
      <c r="G29" s="21"/>
      <c r="H29" s="46"/>
      <c r="I29" s="46"/>
      <c r="J29" s="18"/>
    </row>
    <row r="30" spans="1:10" ht="12.75">
      <c r="A30" s="1">
        <v>415112</v>
      </c>
      <c r="B30" s="1" t="s">
        <v>21</v>
      </c>
      <c r="C30" s="18">
        <v>4793751.59</v>
      </c>
      <c r="D30" s="18">
        <v>4546741.05</v>
      </c>
      <c r="E30" s="18"/>
      <c r="F30" s="18">
        <v>247010.54</v>
      </c>
      <c r="G30" s="18"/>
      <c r="H30" s="37"/>
      <c r="I30" s="37"/>
      <c r="J30" s="18"/>
    </row>
    <row r="31" spans="1:10" ht="12.75">
      <c r="A31" s="3">
        <v>4151</v>
      </c>
      <c r="B31" s="3" t="s">
        <v>100</v>
      </c>
      <c r="C31" s="21">
        <f>SUM(C30)</f>
        <v>4793751.59</v>
      </c>
      <c r="D31" s="21">
        <f>SUM(D30)</f>
        <v>4546741.05</v>
      </c>
      <c r="E31" s="21"/>
      <c r="F31" s="21">
        <f>SUM(F30)</f>
        <v>247010.54</v>
      </c>
      <c r="G31" s="21"/>
      <c r="H31" s="46"/>
      <c r="I31" s="46"/>
      <c r="J31" s="18"/>
    </row>
    <row r="32" spans="1:10" ht="12.75">
      <c r="A32" s="10">
        <v>416111</v>
      </c>
      <c r="B32" s="10" t="s">
        <v>187</v>
      </c>
      <c r="C32" s="73">
        <v>5557657</v>
      </c>
      <c r="D32" s="73">
        <v>5557657</v>
      </c>
      <c r="E32" s="73"/>
      <c r="F32" s="73"/>
      <c r="G32" s="73"/>
      <c r="H32" s="46"/>
      <c r="I32" s="46"/>
      <c r="J32" s="18"/>
    </row>
    <row r="33" spans="1:10" ht="12.75">
      <c r="A33" s="3">
        <v>4161</v>
      </c>
      <c r="B33" s="3" t="s">
        <v>188</v>
      </c>
      <c r="C33" s="21">
        <f>SUM(C32)</f>
        <v>5557657</v>
      </c>
      <c r="D33" s="21">
        <f>SUM(D32)</f>
        <v>5557657</v>
      </c>
      <c r="E33" s="21"/>
      <c r="F33" s="21">
        <f>SUM(F32)</f>
        <v>0</v>
      </c>
      <c r="G33" s="21"/>
      <c r="H33" s="46"/>
      <c r="I33" s="46"/>
      <c r="J33" s="18"/>
    </row>
    <row r="34" spans="1:10" ht="12.75">
      <c r="A34" s="1">
        <v>421111</v>
      </c>
      <c r="B34" s="1" t="s">
        <v>22</v>
      </c>
      <c r="C34" s="18">
        <v>888302.84</v>
      </c>
      <c r="D34" s="18">
        <v>707737.56</v>
      </c>
      <c r="E34" s="18"/>
      <c r="F34" s="18">
        <v>168628.74</v>
      </c>
      <c r="G34" s="18">
        <v>11936.54</v>
      </c>
      <c r="H34" s="37"/>
      <c r="I34" s="37"/>
      <c r="J34" s="18"/>
    </row>
    <row r="35" spans="1:10" ht="12.75">
      <c r="A35" s="3">
        <v>4211</v>
      </c>
      <c r="B35" s="3" t="s">
        <v>101</v>
      </c>
      <c r="C35" s="21">
        <f aca="true" t="shared" si="0" ref="C35:I35">SUM(C34)</f>
        <v>888302.84</v>
      </c>
      <c r="D35" s="21">
        <f t="shared" si="0"/>
        <v>707737.56</v>
      </c>
      <c r="E35" s="21">
        <f t="shared" si="0"/>
        <v>0</v>
      </c>
      <c r="F35" s="21">
        <f t="shared" si="0"/>
        <v>168628.74</v>
      </c>
      <c r="G35" s="21">
        <f t="shared" si="0"/>
        <v>11936.54</v>
      </c>
      <c r="H35" s="46">
        <f t="shared" si="0"/>
        <v>0</v>
      </c>
      <c r="I35" s="46">
        <f t="shared" si="0"/>
        <v>0</v>
      </c>
      <c r="J35" s="18"/>
    </row>
    <row r="36" spans="1:10" ht="12.75">
      <c r="A36" s="1">
        <v>421211</v>
      </c>
      <c r="B36" s="1" t="s">
        <v>23</v>
      </c>
      <c r="C36" s="18">
        <v>2759582.67</v>
      </c>
      <c r="D36" s="18">
        <v>1565257.86</v>
      </c>
      <c r="E36" s="18"/>
      <c r="F36" s="18"/>
      <c r="G36" s="18">
        <v>1194324.81</v>
      </c>
      <c r="H36" s="37"/>
      <c r="I36" s="37"/>
      <c r="J36" s="18"/>
    </row>
    <row r="37" spans="1:10" ht="12.75">
      <c r="A37" s="1">
        <v>421225</v>
      </c>
      <c r="B37" s="1" t="s">
        <v>24</v>
      </c>
      <c r="C37" s="18">
        <v>2432970.54</v>
      </c>
      <c r="D37" s="18">
        <v>2432970.54</v>
      </c>
      <c r="E37" s="18"/>
      <c r="F37" s="18"/>
      <c r="G37" s="18"/>
      <c r="H37" s="37"/>
      <c r="I37" s="37"/>
      <c r="J37" s="18"/>
    </row>
    <row r="38" spans="1:10" ht="12.75">
      <c r="A38" s="3">
        <v>4212</v>
      </c>
      <c r="B38" s="3" t="s">
        <v>102</v>
      </c>
      <c r="C38" s="21">
        <f>SUM(C36:C37)</f>
        <v>5192553.21</v>
      </c>
      <c r="D38" s="21">
        <f>SUM(D36:D37)</f>
        <v>3998228.4000000004</v>
      </c>
      <c r="E38" s="21"/>
      <c r="F38" s="21"/>
      <c r="G38" s="21">
        <f>SUM(G36:G37)</f>
        <v>1194324.81</v>
      </c>
      <c r="H38" s="46"/>
      <c r="I38" s="46"/>
      <c r="J38" s="18"/>
    </row>
    <row r="39" spans="1:10" ht="12.75">
      <c r="A39" s="1">
        <v>421311</v>
      </c>
      <c r="B39" s="1" t="s">
        <v>25</v>
      </c>
      <c r="C39" s="18">
        <v>1166010.79</v>
      </c>
      <c r="D39" s="18">
        <v>1156552.15</v>
      </c>
      <c r="E39" s="18"/>
      <c r="F39" s="18"/>
      <c r="G39" s="18">
        <v>9458.64</v>
      </c>
      <c r="H39" s="37"/>
      <c r="I39" s="37"/>
      <c r="J39" s="18"/>
    </row>
    <row r="40" spans="1:10" ht="12.75">
      <c r="A40" s="1">
        <v>421324</v>
      </c>
      <c r="B40" s="1" t="s">
        <v>26</v>
      </c>
      <c r="C40" s="18">
        <v>705501.74</v>
      </c>
      <c r="D40" s="18">
        <v>525419.3</v>
      </c>
      <c r="E40" s="18"/>
      <c r="F40" s="18"/>
      <c r="G40" s="18">
        <v>180082.44</v>
      </c>
      <c r="H40" s="37"/>
      <c r="I40" s="37"/>
      <c r="J40" s="18"/>
    </row>
    <row r="41" spans="1:10" ht="12.75">
      <c r="A41" s="1">
        <v>421325</v>
      </c>
      <c r="B41" s="1" t="s">
        <v>222</v>
      </c>
      <c r="C41" s="18">
        <v>4500</v>
      </c>
      <c r="D41" s="18">
        <v>4500</v>
      </c>
      <c r="E41" s="18"/>
      <c r="F41" s="18"/>
      <c r="G41" s="18"/>
      <c r="H41" s="37"/>
      <c r="I41" s="37"/>
      <c r="J41" s="18"/>
    </row>
    <row r="42" spans="1:10" ht="12.75">
      <c r="A42" s="3">
        <v>4213</v>
      </c>
      <c r="B42" s="3" t="s">
        <v>103</v>
      </c>
      <c r="C42" s="21">
        <f>SUM(C39:C41)</f>
        <v>1876012.53</v>
      </c>
      <c r="D42" s="21">
        <f>SUM(D39:D41)</f>
        <v>1686471.45</v>
      </c>
      <c r="E42" s="21">
        <f>SUM(E39:E40)</f>
        <v>0</v>
      </c>
      <c r="F42" s="21">
        <f>SUM(F39:F40)</f>
        <v>0</v>
      </c>
      <c r="G42" s="21">
        <f>SUM(G39:G40)</f>
        <v>189541.08000000002</v>
      </c>
      <c r="H42" s="46"/>
      <c r="I42" s="46"/>
      <c r="J42" s="18"/>
    </row>
    <row r="43" spans="1:10" ht="13.5" thickBot="1">
      <c r="A43" s="31"/>
      <c r="B43" s="31"/>
      <c r="C43" s="32"/>
      <c r="D43" s="32"/>
      <c r="E43" s="32"/>
      <c r="F43" s="32"/>
      <c r="G43" s="32"/>
      <c r="H43" s="32"/>
      <c r="I43" s="32"/>
      <c r="J43" s="36"/>
    </row>
    <row r="44" spans="1:10" ht="26.25" thickBot="1">
      <c r="A44" s="39" t="s">
        <v>0</v>
      </c>
      <c r="B44" s="12" t="s">
        <v>1</v>
      </c>
      <c r="C44" s="12" t="s">
        <v>2</v>
      </c>
      <c r="D44" s="12" t="s">
        <v>3</v>
      </c>
      <c r="E44" s="13" t="s">
        <v>4</v>
      </c>
      <c r="F44" s="12" t="s">
        <v>134</v>
      </c>
      <c r="G44" s="14" t="s">
        <v>6</v>
      </c>
      <c r="H44" s="125" t="s">
        <v>7</v>
      </c>
      <c r="I44" s="98" t="s">
        <v>198</v>
      </c>
      <c r="J44" s="42" t="s">
        <v>182</v>
      </c>
    </row>
    <row r="45" spans="1:10" ht="12.75">
      <c r="A45" s="1">
        <v>421411</v>
      </c>
      <c r="B45" s="1" t="s">
        <v>27</v>
      </c>
      <c r="C45" s="18">
        <v>355529.42</v>
      </c>
      <c r="D45" s="18">
        <v>347588.48</v>
      </c>
      <c r="E45" s="18"/>
      <c r="F45" s="18"/>
      <c r="G45" s="18">
        <v>7940.94</v>
      </c>
      <c r="H45" s="37"/>
      <c r="I45" s="37"/>
      <c r="J45" s="18"/>
    </row>
    <row r="46" spans="1:10" ht="12.75">
      <c r="A46" s="1">
        <v>421412</v>
      </c>
      <c r="B46" s="1" t="s">
        <v>28</v>
      </c>
      <c r="C46" s="18">
        <v>35400</v>
      </c>
      <c r="D46" s="18"/>
      <c r="E46" s="18"/>
      <c r="F46" s="18">
        <v>35400</v>
      </c>
      <c r="G46" s="18"/>
      <c r="H46" s="37"/>
      <c r="I46" s="37"/>
      <c r="J46" s="18"/>
    </row>
    <row r="47" spans="1:10" ht="12.75">
      <c r="A47" s="1">
        <v>421414</v>
      </c>
      <c r="B47" s="1" t="s">
        <v>29</v>
      </c>
      <c r="C47" s="18">
        <v>532109.76</v>
      </c>
      <c r="D47" s="18"/>
      <c r="E47" s="18"/>
      <c r="F47" s="18">
        <v>532109.76</v>
      </c>
      <c r="G47" s="18"/>
      <c r="H47" s="37"/>
      <c r="I47" s="37"/>
      <c r="J47" s="18"/>
    </row>
    <row r="48" spans="1:10" ht="12.75">
      <c r="A48" s="1">
        <v>421419</v>
      </c>
      <c r="B48" s="1" t="s">
        <v>202</v>
      </c>
      <c r="C48" s="18">
        <v>7698.7</v>
      </c>
      <c r="D48" s="18"/>
      <c r="E48" s="18"/>
      <c r="F48" s="18">
        <v>7698.7</v>
      </c>
      <c r="G48" s="18"/>
      <c r="H48" s="37"/>
      <c r="I48" s="37"/>
      <c r="J48" s="18"/>
    </row>
    <row r="49" spans="1:10" ht="12.75">
      <c r="A49" s="1">
        <v>421421</v>
      </c>
      <c r="B49" s="1" t="s">
        <v>189</v>
      </c>
      <c r="C49" s="18">
        <v>13000</v>
      </c>
      <c r="D49" s="18">
        <v>7000</v>
      </c>
      <c r="E49" s="18"/>
      <c r="F49" s="18">
        <v>6000</v>
      </c>
      <c r="G49" s="18"/>
      <c r="H49" s="37"/>
      <c r="I49" s="37"/>
      <c r="J49" s="18"/>
    </row>
    <row r="50" spans="1:10" ht="12.75">
      <c r="A50" s="1">
        <v>421422</v>
      </c>
      <c r="B50" s="1" t="s">
        <v>31</v>
      </c>
      <c r="C50" s="18">
        <v>120392</v>
      </c>
      <c r="D50" s="18">
        <v>117137</v>
      </c>
      <c r="E50" s="18"/>
      <c r="F50" s="18">
        <v>3255</v>
      </c>
      <c r="G50" s="18"/>
      <c r="H50" s="37"/>
      <c r="I50" s="37"/>
      <c r="J50" s="18"/>
    </row>
    <row r="51" spans="1:10" ht="12.75">
      <c r="A51" s="3">
        <v>4214</v>
      </c>
      <c r="B51" s="3" t="s">
        <v>104</v>
      </c>
      <c r="C51" s="21">
        <f>SUM(C45:C50)</f>
        <v>1064129.88</v>
      </c>
      <c r="D51" s="21">
        <f>SUM(D45:D50)</f>
        <v>471725.48</v>
      </c>
      <c r="E51" s="21"/>
      <c r="F51" s="21">
        <f>SUM(F45:F50)</f>
        <v>584463.46</v>
      </c>
      <c r="G51" s="21">
        <f>SUM(G45:G50)</f>
        <v>7940.94</v>
      </c>
      <c r="H51" s="46"/>
      <c r="I51" s="46"/>
      <c r="J51" s="18"/>
    </row>
    <row r="52" spans="1:10" ht="12.75">
      <c r="A52" s="87">
        <v>421511</v>
      </c>
      <c r="B52" s="89" t="s">
        <v>190</v>
      </c>
      <c r="C52" s="95">
        <v>54420.04</v>
      </c>
      <c r="D52" s="95">
        <v>54420.04</v>
      </c>
      <c r="E52" s="94"/>
      <c r="F52" s="71"/>
      <c r="G52" s="86"/>
      <c r="H52" s="92"/>
      <c r="I52" s="96"/>
      <c r="J52" s="16"/>
    </row>
    <row r="53" spans="1:10" ht="12.75">
      <c r="A53" s="1">
        <v>421512</v>
      </c>
      <c r="B53" s="88" t="s">
        <v>32</v>
      </c>
      <c r="C53" s="18">
        <v>166421</v>
      </c>
      <c r="D53" s="18">
        <v>166421</v>
      </c>
      <c r="E53" s="18"/>
      <c r="F53" s="18"/>
      <c r="G53" s="18"/>
      <c r="H53" s="37"/>
      <c r="I53" s="37"/>
      <c r="J53" s="18"/>
    </row>
    <row r="54" spans="1:10" ht="12.75">
      <c r="A54" s="1">
        <v>421513</v>
      </c>
      <c r="B54" s="1" t="s">
        <v>33</v>
      </c>
      <c r="C54" s="18">
        <v>465720.74</v>
      </c>
      <c r="D54" s="18">
        <v>465720.74</v>
      </c>
      <c r="E54" s="18"/>
      <c r="F54" s="18"/>
      <c r="G54" s="18"/>
      <c r="H54" s="37"/>
      <c r="I54" s="37"/>
      <c r="J54" s="18"/>
    </row>
    <row r="55" spans="1:10" ht="12.75">
      <c r="A55" s="1">
        <v>421519</v>
      </c>
      <c r="B55" s="1" t="s">
        <v>34</v>
      </c>
      <c r="C55" s="18">
        <v>104000</v>
      </c>
      <c r="D55" s="18">
        <v>104000</v>
      </c>
      <c r="E55" s="18"/>
      <c r="F55" s="18"/>
      <c r="G55" s="18"/>
      <c r="H55" s="37"/>
      <c r="I55" s="37"/>
      <c r="J55" s="18"/>
    </row>
    <row r="56" spans="1:10" ht="12.75">
      <c r="A56" s="1">
        <v>421521</v>
      </c>
      <c r="B56" s="1" t="s">
        <v>35</v>
      </c>
      <c r="C56" s="18">
        <v>251526.25</v>
      </c>
      <c r="D56" s="18">
        <v>251526.25</v>
      </c>
      <c r="E56" s="18"/>
      <c r="F56" s="18"/>
      <c r="G56" s="18"/>
      <c r="H56" s="37"/>
      <c r="I56" s="37"/>
      <c r="J56" s="18"/>
    </row>
    <row r="57" spans="1:10" ht="12.75">
      <c r="A57" s="3">
        <v>4215</v>
      </c>
      <c r="B57" s="3" t="s">
        <v>105</v>
      </c>
      <c r="C57" s="21">
        <f>SUM(C52:C56)</f>
        <v>1042088.03</v>
      </c>
      <c r="D57" s="21">
        <f>SUM(D52:D56)</f>
        <v>1042088.03</v>
      </c>
      <c r="E57" s="21"/>
      <c r="F57" s="21">
        <f>SUM(F53:F56)</f>
        <v>0</v>
      </c>
      <c r="G57" s="21"/>
      <c r="H57" s="46"/>
      <c r="I57" s="46"/>
      <c r="J57" s="18"/>
    </row>
    <row r="58" spans="1:10" ht="12.75">
      <c r="A58" s="1">
        <v>422111</v>
      </c>
      <c r="B58" s="1" t="s">
        <v>36</v>
      </c>
      <c r="C58" s="18">
        <v>15677</v>
      </c>
      <c r="D58" s="18"/>
      <c r="E58" s="18"/>
      <c r="F58" s="18">
        <v>15677</v>
      </c>
      <c r="G58" s="18"/>
      <c r="H58" s="37"/>
      <c r="I58" s="37"/>
      <c r="J58" s="18"/>
    </row>
    <row r="59" spans="1:10" ht="12.75">
      <c r="A59" s="1">
        <v>422121</v>
      </c>
      <c r="B59" s="1" t="s">
        <v>37</v>
      </c>
      <c r="C59" s="18">
        <v>65128.7</v>
      </c>
      <c r="D59" s="18"/>
      <c r="E59" s="18"/>
      <c r="F59" s="18">
        <v>65128.7</v>
      </c>
      <c r="G59" s="18"/>
      <c r="H59" s="37"/>
      <c r="I59" s="37"/>
      <c r="J59" s="18"/>
    </row>
    <row r="60" spans="1:10" ht="12.75">
      <c r="A60" s="1">
        <v>422194</v>
      </c>
      <c r="B60" s="1" t="s">
        <v>38</v>
      </c>
      <c r="C60" s="18">
        <v>20057</v>
      </c>
      <c r="D60" s="18"/>
      <c r="E60" s="18"/>
      <c r="F60" s="18">
        <v>20057</v>
      </c>
      <c r="G60" s="18"/>
      <c r="H60" s="37"/>
      <c r="I60" s="37"/>
      <c r="J60" s="18"/>
    </row>
    <row r="61" spans="1:10" ht="12.75">
      <c r="A61" s="1">
        <v>422199</v>
      </c>
      <c r="B61" s="1" t="s">
        <v>39</v>
      </c>
      <c r="C61" s="18">
        <v>16340</v>
      </c>
      <c r="D61" s="18"/>
      <c r="E61" s="18"/>
      <c r="F61" s="18">
        <v>16340</v>
      </c>
      <c r="G61" s="18"/>
      <c r="H61" s="37"/>
      <c r="I61" s="37"/>
      <c r="J61" s="18"/>
    </row>
    <row r="62" spans="1:10" ht="12.75">
      <c r="A62" s="3">
        <v>4221</v>
      </c>
      <c r="B62" s="3" t="s">
        <v>106</v>
      </c>
      <c r="C62" s="21">
        <f>SUM(C58:C61)</f>
        <v>117202.7</v>
      </c>
      <c r="D62" s="21"/>
      <c r="E62" s="21"/>
      <c r="F62" s="21">
        <f>SUM(F58:F61)</f>
        <v>117202.7</v>
      </c>
      <c r="G62" s="21">
        <f>SUM(G58:G61)</f>
        <v>0</v>
      </c>
      <c r="H62" s="46"/>
      <c r="I62" s="46"/>
      <c r="J62" s="18"/>
    </row>
    <row r="63" spans="1:10" ht="12.75">
      <c r="A63" s="1">
        <v>423291</v>
      </c>
      <c r="B63" s="1" t="s">
        <v>40</v>
      </c>
      <c r="C63" s="18">
        <v>160870</v>
      </c>
      <c r="D63" s="18">
        <v>160870</v>
      </c>
      <c r="E63" s="18"/>
      <c r="F63" s="18"/>
      <c r="G63" s="18"/>
      <c r="H63" s="37"/>
      <c r="I63" s="37"/>
      <c r="J63" s="18"/>
    </row>
    <row r="64" spans="1:10" ht="12.75">
      <c r="A64" s="3">
        <v>4232</v>
      </c>
      <c r="B64" s="3" t="s">
        <v>107</v>
      </c>
      <c r="C64" s="21">
        <f>SUM(C63)</f>
        <v>160870</v>
      </c>
      <c r="D64" s="21">
        <f>SUM(D63)</f>
        <v>160870</v>
      </c>
      <c r="E64" s="21"/>
      <c r="F64" s="21">
        <f>SUM(F63)</f>
        <v>0</v>
      </c>
      <c r="G64" s="21"/>
      <c r="H64" s="46"/>
      <c r="I64" s="46"/>
      <c r="J64" s="18"/>
    </row>
    <row r="65" spans="1:10" ht="12.75">
      <c r="A65" s="1">
        <v>423311</v>
      </c>
      <c r="B65" s="1" t="s">
        <v>42</v>
      </c>
      <c r="C65" s="18">
        <v>160000</v>
      </c>
      <c r="D65" s="18"/>
      <c r="E65" s="18"/>
      <c r="F65" s="18">
        <v>160000</v>
      </c>
      <c r="G65" s="18"/>
      <c r="H65" s="37"/>
      <c r="I65" s="37"/>
      <c r="J65" s="18"/>
    </row>
    <row r="66" spans="1:10" ht="12.75">
      <c r="A66" s="1">
        <v>423321</v>
      </c>
      <c r="B66" s="1" t="s">
        <v>41</v>
      </c>
      <c r="C66" s="18">
        <v>76905</v>
      </c>
      <c r="D66" s="18"/>
      <c r="E66" s="18"/>
      <c r="F66" s="18">
        <v>76905</v>
      </c>
      <c r="G66" s="18"/>
      <c r="H66" s="37"/>
      <c r="I66" s="37"/>
      <c r="J66" s="18"/>
    </row>
    <row r="67" spans="1:10" ht="12.75">
      <c r="A67" s="1">
        <v>423391</v>
      </c>
      <c r="B67" s="1" t="s">
        <v>204</v>
      </c>
      <c r="C67" s="18">
        <v>185028.21</v>
      </c>
      <c r="D67" s="18"/>
      <c r="E67" s="18"/>
      <c r="F67" s="18">
        <v>185028.21</v>
      </c>
      <c r="G67" s="18"/>
      <c r="H67" s="37"/>
      <c r="I67" s="37"/>
      <c r="J67" s="18"/>
    </row>
    <row r="68" spans="1:10" ht="12.75">
      <c r="A68" s="1">
        <v>423399</v>
      </c>
      <c r="B68" s="1" t="s">
        <v>203</v>
      </c>
      <c r="C68" s="18">
        <v>57725.83</v>
      </c>
      <c r="D68" s="18"/>
      <c r="E68" s="18"/>
      <c r="F68" s="18">
        <v>57725.83</v>
      </c>
      <c r="G68" s="18"/>
      <c r="H68" s="37"/>
      <c r="I68" s="37"/>
      <c r="J68" s="18"/>
    </row>
    <row r="69" spans="1:10" ht="12.75">
      <c r="A69" s="3">
        <v>4233</v>
      </c>
      <c r="B69" s="3" t="s">
        <v>108</v>
      </c>
      <c r="C69" s="21">
        <f>SUM(C65:C68)</f>
        <v>479659.04</v>
      </c>
      <c r="D69" s="21"/>
      <c r="E69" s="21"/>
      <c r="F69" s="21">
        <f>SUM(F65:F68)</f>
        <v>479659.04</v>
      </c>
      <c r="G69" s="21"/>
      <c r="H69" s="46"/>
      <c r="I69" s="46"/>
      <c r="J69" s="18"/>
    </row>
    <row r="70" spans="1:10" ht="12.75">
      <c r="A70" s="1">
        <v>423421</v>
      </c>
      <c r="B70" s="1" t="s">
        <v>43</v>
      </c>
      <c r="C70" s="18">
        <v>79458.61</v>
      </c>
      <c r="D70" s="18"/>
      <c r="E70" s="18"/>
      <c r="F70" s="18">
        <v>79458.61</v>
      </c>
      <c r="G70" s="18"/>
      <c r="H70" s="37"/>
      <c r="I70" s="37"/>
      <c r="J70" s="18"/>
    </row>
    <row r="71" spans="1:10" ht="12.75">
      <c r="A71" s="4">
        <v>423432</v>
      </c>
      <c r="B71" s="4" t="s">
        <v>44</v>
      </c>
      <c r="C71" s="19">
        <v>227199.14</v>
      </c>
      <c r="D71" s="19"/>
      <c r="E71" s="19"/>
      <c r="F71" s="19">
        <v>227199.14</v>
      </c>
      <c r="G71" s="19"/>
      <c r="H71" s="51"/>
      <c r="I71" s="37"/>
      <c r="J71" s="18"/>
    </row>
    <row r="72" spans="1:10" ht="12.75">
      <c r="A72" s="3">
        <v>4234</v>
      </c>
      <c r="B72" s="3" t="s">
        <v>109</v>
      </c>
      <c r="C72" s="21">
        <f>SUM(C70:C71)</f>
        <v>306657.75</v>
      </c>
      <c r="D72" s="21"/>
      <c r="E72" s="21"/>
      <c r="F72" s="21">
        <f>SUM(F70:F71)</f>
        <v>306657.75</v>
      </c>
      <c r="G72" s="21"/>
      <c r="H72" s="46"/>
      <c r="I72" s="46"/>
      <c r="J72" s="18"/>
    </row>
    <row r="73" spans="1:10" ht="12.75">
      <c r="A73" s="10">
        <v>423539</v>
      </c>
      <c r="B73" s="10" t="s">
        <v>132</v>
      </c>
      <c r="C73" s="18">
        <v>29500</v>
      </c>
      <c r="D73" s="18"/>
      <c r="E73" s="18"/>
      <c r="F73" s="18">
        <v>29500</v>
      </c>
      <c r="G73" s="18"/>
      <c r="H73" s="37"/>
      <c r="I73" s="37"/>
      <c r="J73" s="18"/>
    </row>
    <row r="74" spans="1:10" ht="12.75">
      <c r="A74" s="10">
        <v>423591</v>
      </c>
      <c r="B74" s="10" t="s">
        <v>191</v>
      </c>
      <c r="C74" s="18">
        <v>280120.44</v>
      </c>
      <c r="D74" s="18"/>
      <c r="E74" s="18"/>
      <c r="F74" s="18">
        <v>280120.44</v>
      </c>
      <c r="G74" s="18"/>
      <c r="H74" s="37"/>
      <c r="I74" s="37"/>
      <c r="J74" s="18"/>
    </row>
    <row r="75" spans="1:10" ht="12.75">
      <c r="A75" s="1">
        <v>423599</v>
      </c>
      <c r="B75" s="1" t="s">
        <v>45</v>
      </c>
      <c r="C75" s="18">
        <v>2047434.91</v>
      </c>
      <c r="D75" s="18"/>
      <c r="E75" s="18"/>
      <c r="F75" s="18">
        <v>1895434.91</v>
      </c>
      <c r="G75" s="18">
        <v>152000</v>
      </c>
      <c r="H75" s="37"/>
      <c r="I75" s="37"/>
      <c r="J75" s="18"/>
    </row>
    <row r="76" spans="1:10" ht="12.75">
      <c r="A76" s="3">
        <v>4235</v>
      </c>
      <c r="B76" s="3" t="s">
        <v>110</v>
      </c>
      <c r="C76" s="21">
        <f>SUM(C73:C75)</f>
        <v>2357055.35</v>
      </c>
      <c r="D76" s="21">
        <f>SUM(D73:D75)</f>
        <v>0</v>
      </c>
      <c r="E76" s="21"/>
      <c r="F76" s="21">
        <f>SUM(F73:F75)</f>
        <v>2205055.35</v>
      </c>
      <c r="G76" s="21">
        <f>SUM(G73:G75)</f>
        <v>152000</v>
      </c>
      <c r="H76" s="46"/>
      <c r="I76" s="46"/>
      <c r="J76" s="18"/>
    </row>
    <row r="77" spans="1:10" ht="12.75">
      <c r="A77" s="1">
        <v>423611</v>
      </c>
      <c r="B77" s="1" t="s">
        <v>46</v>
      </c>
      <c r="C77" s="18">
        <v>770711.2</v>
      </c>
      <c r="D77" s="18">
        <v>436959.6</v>
      </c>
      <c r="E77" s="18">
        <v>333751.6</v>
      </c>
      <c r="F77" s="18"/>
      <c r="G77" s="18"/>
      <c r="H77" s="37"/>
      <c r="I77" s="37"/>
      <c r="J77" s="18"/>
    </row>
    <row r="78" spans="1:10" ht="12.75">
      <c r="A78" s="3">
        <v>4236</v>
      </c>
      <c r="B78" s="3" t="s">
        <v>111</v>
      </c>
      <c r="C78" s="21">
        <f>SUM(C77)</f>
        <v>770711.2</v>
      </c>
      <c r="D78" s="21">
        <f>SUM(D77)</f>
        <v>436959.6</v>
      </c>
      <c r="E78" s="21">
        <f>SUM(E77)</f>
        <v>333751.6</v>
      </c>
      <c r="F78" s="21"/>
      <c r="G78" s="21"/>
      <c r="H78" s="46"/>
      <c r="I78" s="46"/>
      <c r="J78" s="18"/>
    </row>
    <row r="79" spans="1:10" ht="12.75">
      <c r="A79" s="1">
        <v>423711</v>
      </c>
      <c r="B79" s="1" t="s">
        <v>47</v>
      </c>
      <c r="C79" s="18">
        <v>97246.99</v>
      </c>
      <c r="D79" s="18"/>
      <c r="E79" s="18"/>
      <c r="F79" s="18">
        <v>97246.99</v>
      </c>
      <c r="G79" s="18"/>
      <c r="H79" s="37"/>
      <c r="I79" s="37"/>
      <c r="J79" s="18"/>
    </row>
    <row r="80" spans="1:10" ht="12.75">
      <c r="A80" s="3">
        <v>4237</v>
      </c>
      <c r="B80" s="3" t="s">
        <v>47</v>
      </c>
      <c r="C80" s="21">
        <f>SUM(C79)</f>
        <v>97246.99</v>
      </c>
      <c r="D80" s="21"/>
      <c r="E80" s="21"/>
      <c r="F80" s="21">
        <f>SUM(F79)</f>
        <v>97246.99</v>
      </c>
      <c r="G80" s="21"/>
      <c r="H80" s="46"/>
      <c r="I80" s="46"/>
      <c r="J80" s="18"/>
    </row>
    <row r="81" spans="1:10" ht="12.75">
      <c r="A81" s="1">
        <v>423911</v>
      </c>
      <c r="B81" s="1" t="s">
        <v>48</v>
      </c>
      <c r="C81" s="18">
        <v>477791.4</v>
      </c>
      <c r="D81" s="18">
        <v>200651.4</v>
      </c>
      <c r="E81" s="18"/>
      <c r="F81" s="18">
        <v>77140</v>
      </c>
      <c r="G81" s="18">
        <v>200000</v>
      </c>
      <c r="H81" s="37"/>
      <c r="I81" s="37"/>
      <c r="J81" s="18"/>
    </row>
    <row r="82" spans="1:10" ht="12.75">
      <c r="A82" s="3">
        <v>4239</v>
      </c>
      <c r="B82" s="3" t="s">
        <v>48</v>
      </c>
      <c r="C82" s="21">
        <f>SUM(C81)</f>
        <v>477791.4</v>
      </c>
      <c r="D82" s="21">
        <f>SUM(D81)</f>
        <v>200651.4</v>
      </c>
      <c r="E82" s="21"/>
      <c r="F82" s="21">
        <f>SUM(F81)</f>
        <v>77140</v>
      </c>
      <c r="G82" s="21">
        <f>SUM(G81)</f>
        <v>200000</v>
      </c>
      <c r="H82" s="46"/>
      <c r="I82" s="46"/>
      <c r="J82" s="18"/>
    </row>
    <row r="83" spans="1:10" ht="12.75">
      <c r="A83" s="10">
        <v>424311</v>
      </c>
      <c r="B83" s="10" t="s">
        <v>205</v>
      </c>
      <c r="C83" s="73">
        <v>2342107.34</v>
      </c>
      <c r="D83" s="21"/>
      <c r="E83" s="21"/>
      <c r="F83" s="73">
        <v>2342107.34</v>
      </c>
      <c r="G83" s="21"/>
      <c r="H83" s="46"/>
      <c r="I83" s="46"/>
      <c r="J83" s="18"/>
    </row>
    <row r="84" spans="1:10" ht="12.75">
      <c r="A84" s="1">
        <v>424331</v>
      </c>
      <c r="B84" s="1" t="s">
        <v>192</v>
      </c>
      <c r="C84" s="18">
        <v>365390.58</v>
      </c>
      <c r="D84" s="18">
        <v>138838.65</v>
      </c>
      <c r="E84" s="18"/>
      <c r="F84" s="18">
        <v>226551.93</v>
      </c>
      <c r="G84" s="18"/>
      <c r="H84" s="37"/>
      <c r="I84" s="37"/>
      <c r="J84" s="18"/>
    </row>
    <row r="85" spans="1:10" ht="12.75">
      <c r="A85" s="3">
        <v>4243</v>
      </c>
      <c r="B85" s="3" t="s">
        <v>112</v>
      </c>
      <c r="C85" s="21">
        <f>SUM(C83:C84)</f>
        <v>2707497.92</v>
      </c>
      <c r="D85" s="21">
        <f>SUM(D83:D84)</f>
        <v>138838.65</v>
      </c>
      <c r="E85" s="21"/>
      <c r="F85" s="21">
        <f>SUM(F83:F84)</f>
        <v>2568659.27</v>
      </c>
      <c r="G85" s="21"/>
      <c r="H85" s="46"/>
      <c r="I85" s="46"/>
      <c r="J85" s="18"/>
    </row>
    <row r="86" spans="1:10" ht="12.75">
      <c r="A86" s="10">
        <v>424911</v>
      </c>
      <c r="B86" s="10" t="s">
        <v>193</v>
      </c>
      <c r="C86" s="73">
        <v>180000</v>
      </c>
      <c r="D86" s="73"/>
      <c r="E86" s="73"/>
      <c r="F86" s="73">
        <v>180000</v>
      </c>
      <c r="G86" s="73"/>
      <c r="H86" s="57"/>
      <c r="I86" s="57"/>
      <c r="J86" s="73"/>
    </row>
    <row r="87" spans="1:10" ht="12.75">
      <c r="A87" s="3">
        <v>4249</v>
      </c>
      <c r="B87" s="3" t="s">
        <v>193</v>
      </c>
      <c r="C87" s="21">
        <f>SUM(C86)</f>
        <v>180000</v>
      </c>
      <c r="D87" s="21">
        <f>SUM(D86)</f>
        <v>0</v>
      </c>
      <c r="E87" s="21"/>
      <c r="F87" s="21">
        <f>SUM(F86)</f>
        <v>180000</v>
      </c>
      <c r="G87" s="21"/>
      <c r="H87" s="46"/>
      <c r="I87" s="46"/>
      <c r="J87" s="21">
        <f>SUM(J86)</f>
        <v>0</v>
      </c>
    </row>
    <row r="88" spans="1:10" ht="13.5" thickBot="1">
      <c r="A88" s="31"/>
      <c r="B88" s="31"/>
      <c r="C88" s="32"/>
      <c r="D88" s="32"/>
      <c r="E88" s="32"/>
      <c r="F88" s="32"/>
      <c r="G88" s="32"/>
      <c r="H88" s="32"/>
      <c r="I88" s="32"/>
      <c r="J88" s="32"/>
    </row>
    <row r="89" spans="1:10" ht="26.25" thickBot="1">
      <c r="A89" s="39" t="s">
        <v>0</v>
      </c>
      <c r="B89" s="12" t="s">
        <v>1</v>
      </c>
      <c r="C89" s="12" t="s">
        <v>2</v>
      </c>
      <c r="D89" s="12" t="s">
        <v>3</v>
      </c>
      <c r="E89" s="13" t="s">
        <v>4</v>
      </c>
      <c r="F89" s="69" t="s">
        <v>134</v>
      </c>
      <c r="G89" s="60" t="s">
        <v>6</v>
      </c>
      <c r="H89" s="126" t="s">
        <v>7</v>
      </c>
      <c r="I89" s="98" t="s">
        <v>198</v>
      </c>
      <c r="J89" s="42" t="s">
        <v>182</v>
      </c>
    </row>
    <row r="90" spans="1:10" ht="12.75">
      <c r="A90" s="10">
        <v>425111</v>
      </c>
      <c r="B90" s="10" t="s">
        <v>194</v>
      </c>
      <c r="C90" s="73">
        <v>1920</v>
      </c>
      <c r="D90" s="73">
        <v>1920</v>
      </c>
      <c r="E90" s="73"/>
      <c r="F90" s="73"/>
      <c r="G90" s="73"/>
      <c r="H90" s="57"/>
      <c r="I90" s="57"/>
      <c r="J90" s="73"/>
    </row>
    <row r="91" spans="1:10" ht="12.75">
      <c r="A91" s="1">
        <v>425112</v>
      </c>
      <c r="B91" s="1" t="s">
        <v>50</v>
      </c>
      <c r="C91" s="18">
        <v>150452.49</v>
      </c>
      <c r="D91" s="18">
        <v>115439.24</v>
      </c>
      <c r="E91" s="18"/>
      <c r="F91" s="18">
        <v>32239.25</v>
      </c>
      <c r="G91" s="18">
        <v>2774</v>
      </c>
      <c r="H91" s="37"/>
      <c r="I91" s="37"/>
      <c r="J91" s="18"/>
    </row>
    <row r="92" spans="1:10" ht="12.75">
      <c r="A92" s="1">
        <v>425113</v>
      </c>
      <c r="B92" s="1" t="s">
        <v>195</v>
      </c>
      <c r="C92" s="18">
        <v>17722</v>
      </c>
      <c r="D92" s="18">
        <v>10642</v>
      </c>
      <c r="E92" s="18"/>
      <c r="F92" s="18"/>
      <c r="G92" s="18">
        <v>7080</v>
      </c>
      <c r="H92" s="37"/>
      <c r="I92" s="37"/>
      <c r="J92" s="18"/>
    </row>
    <row r="93" spans="1:10" ht="12.75">
      <c r="A93" s="1">
        <v>425115</v>
      </c>
      <c r="B93" s="1" t="s">
        <v>51</v>
      </c>
      <c r="C93" s="18">
        <v>181838.59</v>
      </c>
      <c r="D93" s="18">
        <v>50236.08</v>
      </c>
      <c r="E93" s="18">
        <v>1200</v>
      </c>
      <c r="F93" s="18"/>
      <c r="G93" s="18"/>
      <c r="H93" s="37"/>
      <c r="I93" s="37"/>
      <c r="J93" s="18">
        <v>130402.51</v>
      </c>
    </row>
    <row r="94" spans="1:10" ht="12.75">
      <c r="A94" s="1">
        <v>425117</v>
      </c>
      <c r="B94" s="1" t="s">
        <v>52</v>
      </c>
      <c r="C94" s="18">
        <v>91567</v>
      </c>
      <c r="D94" s="18">
        <v>91567</v>
      </c>
      <c r="E94" s="18"/>
      <c r="F94" s="18"/>
      <c r="G94" s="18"/>
      <c r="H94" s="37"/>
      <c r="I94" s="37"/>
      <c r="J94" s="18"/>
    </row>
    <row r="95" spans="1:10" ht="12.75">
      <c r="A95" s="1">
        <v>425119</v>
      </c>
      <c r="B95" s="1" t="s">
        <v>206</v>
      </c>
      <c r="C95" s="18">
        <v>1127</v>
      </c>
      <c r="D95" s="18">
        <v>1127</v>
      </c>
      <c r="E95" s="18"/>
      <c r="F95" s="18"/>
      <c r="G95" s="18"/>
      <c r="H95" s="37"/>
      <c r="I95" s="37"/>
      <c r="J95" s="18"/>
    </row>
    <row r="96" spans="1:10" ht="12.75">
      <c r="A96" s="1">
        <v>425191</v>
      </c>
      <c r="B96" s="1" t="s">
        <v>207</v>
      </c>
      <c r="C96" s="18">
        <v>132185</v>
      </c>
      <c r="D96" s="18">
        <v>113600</v>
      </c>
      <c r="E96" s="18"/>
      <c r="F96" s="18">
        <v>18585</v>
      </c>
      <c r="G96" s="18"/>
      <c r="H96" s="37"/>
      <c r="I96" s="37"/>
      <c r="J96" s="18"/>
    </row>
    <row r="97" spans="1:10" ht="12.75">
      <c r="A97" s="3">
        <v>4251</v>
      </c>
      <c r="B97" s="3" t="s">
        <v>113</v>
      </c>
      <c r="C97" s="21">
        <f>SUM(C90:C96)</f>
        <v>576812.08</v>
      </c>
      <c r="D97" s="21">
        <f>SUM(D90:D96)</f>
        <v>384531.32</v>
      </c>
      <c r="E97" s="21">
        <f>SUM(E90:E96)</f>
        <v>1200</v>
      </c>
      <c r="F97" s="21">
        <f>SUM(F91:F96)</f>
        <v>50824.25</v>
      </c>
      <c r="G97" s="23">
        <f>SUM(G90:G96)</f>
        <v>9854</v>
      </c>
      <c r="H97" s="46"/>
      <c r="I97" s="46"/>
      <c r="J97" s="21">
        <f>SUM(J90:J96)</f>
        <v>130402.51</v>
      </c>
    </row>
    <row r="98" spans="1:10" ht="12.75">
      <c r="A98" s="1">
        <v>425211</v>
      </c>
      <c r="B98" s="1" t="s">
        <v>53</v>
      </c>
      <c r="C98" s="18">
        <v>83061.33</v>
      </c>
      <c r="D98" s="18">
        <v>46804.33</v>
      </c>
      <c r="E98" s="18"/>
      <c r="F98" s="18">
        <v>36257</v>
      </c>
      <c r="G98" s="18"/>
      <c r="I98" s="37"/>
      <c r="J98" s="18"/>
    </row>
    <row r="99" spans="1:10" ht="12.75">
      <c r="A99" s="1">
        <v>425212</v>
      </c>
      <c r="B99" s="1" t="s">
        <v>54</v>
      </c>
      <c r="C99" s="18">
        <v>165083.07</v>
      </c>
      <c r="D99" s="18">
        <v>165083.07</v>
      </c>
      <c r="E99" s="18"/>
      <c r="F99" s="18"/>
      <c r="G99" s="18"/>
      <c r="H99" s="37"/>
      <c r="I99" s="37"/>
      <c r="J99" s="18"/>
    </row>
    <row r="100" spans="1:10" ht="12.75">
      <c r="A100" s="1">
        <v>425213</v>
      </c>
      <c r="B100" s="1" t="s">
        <v>55</v>
      </c>
      <c r="C100" s="18">
        <v>4000</v>
      </c>
      <c r="D100" s="18">
        <v>4000</v>
      </c>
      <c r="E100" s="18"/>
      <c r="F100" s="18"/>
      <c r="G100" s="18"/>
      <c r="H100" s="37"/>
      <c r="I100" s="37"/>
      <c r="J100" s="18"/>
    </row>
    <row r="101" spans="1:10" ht="12.75">
      <c r="A101" s="1">
        <v>425219</v>
      </c>
      <c r="B101" s="1" t="s">
        <v>208</v>
      </c>
      <c r="C101" s="18">
        <v>13498.02</v>
      </c>
      <c r="D101" s="18">
        <v>13498.02</v>
      </c>
      <c r="E101" s="18"/>
      <c r="F101" s="18"/>
      <c r="G101" s="18"/>
      <c r="H101" s="37"/>
      <c r="I101" s="37"/>
      <c r="J101" s="18"/>
    </row>
    <row r="102" spans="1:10" ht="12.75">
      <c r="A102" s="1">
        <v>425221</v>
      </c>
      <c r="B102" s="1" t="s">
        <v>234</v>
      </c>
      <c r="C102" s="18">
        <v>68895</v>
      </c>
      <c r="D102" s="18">
        <v>67320</v>
      </c>
      <c r="E102" s="18"/>
      <c r="F102" s="18">
        <v>1575</v>
      </c>
      <c r="G102" s="18"/>
      <c r="H102" s="37"/>
      <c r="I102" s="37"/>
      <c r="J102" s="18"/>
    </row>
    <row r="103" spans="1:10" ht="12.75">
      <c r="A103" s="1">
        <v>425222</v>
      </c>
      <c r="B103" s="1" t="s">
        <v>235</v>
      </c>
      <c r="C103" s="18">
        <v>141421.71</v>
      </c>
      <c r="D103" s="18">
        <v>140164.22</v>
      </c>
      <c r="E103" s="18"/>
      <c r="F103" s="18">
        <v>1257.49</v>
      </c>
      <c r="G103" s="18"/>
      <c r="H103" s="37"/>
      <c r="I103" s="37"/>
      <c r="J103" s="18"/>
    </row>
    <row r="104" spans="1:10" ht="12.75">
      <c r="A104" s="1">
        <v>425226</v>
      </c>
      <c r="B104" s="1" t="s">
        <v>236</v>
      </c>
      <c r="C104" s="18">
        <v>5767</v>
      </c>
      <c r="D104" s="18">
        <v>5767</v>
      </c>
      <c r="E104" s="18"/>
      <c r="F104" s="18"/>
      <c r="G104" s="18"/>
      <c r="H104" s="37"/>
      <c r="I104" s="37"/>
      <c r="J104" s="18"/>
    </row>
    <row r="105" spans="1:10" ht="12.75">
      <c r="A105" s="1">
        <v>425251</v>
      </c>
      <c r="B105" s="1" t="s">
        <v>59</v>
      </c>
      <c r="C105" s="18">
        <v>397233.02</v>
      </c>
      <c r="D105" s="18">
        <v>206364.02</v>
      </c>
      <c r="E105" s="18"/>
      <c r="F105" s="18">
        <v>190869</v>
      </c>
      <c r="G105" s="18"/>
      <c r="H105" s="37"/>
      <c r="I105" s="37"/>
      <c r="J105" s="18"/>
    </row>
    <row r="106" spans="1:10" ht="12.75">
      <c r="A106" s="1">
        <v>425252</v>
      </c>
      <c r="B106" s="1" t="s">
        <v>60</v>
      </c>
      <c r="C106" s="18">
        <v>35164</v>
      </c>
      <c r="D106" s="18">
        <v>35164</v>
      </c>
      <c r="E106" s="18"/>
      <c r="F106" s="18"/>
      <c r="G106" s="18"/>
      <c r="H106" s="37"/>
      <c r="I106" s="37"/>
      <c r="J106" s="18"/>
    </row>
    <row r="107" spans="1:10" ht="12.75">
      <c r="A107" s="1">
        <v>425253</v>
      </c>
      <c r="B107" s="1" t="s">
        <v>223</v>
      </c>
      <c r="C107" s="18">
        <v>2312.8</v>
      </c>
      <c r="D107" s="18"/>
      <c r="E107" s="18"/>
      <c r="F107" s="18">
        <v>2312.8</v>
      </c>
      <c r="G107" s="18"/>
      <c r="H107" s="37"/>
      <c r="I107" s="37"/>
      <c r="J107" s="18"/>
    </row>
    <row r="108" spans="1:10" ht="12.75">
      <c r="A108" s="1">
        <v>425281</v>
      </c>
      <c r="B108" s="1" t="s">
        <v>61</v>
      </c>
      <c r="C108" s="18">
        <v>21680</v>
      </c>
      <c r="D108" s="18">
        <v>18120</v>
      </c>
      <c r="E108" s="18"/>
      <c r="F108" s="18"/>
      <c r="G108" s="18">
        <v>3560</v>
      </c>
      <c r="H108" s="37"/>
      <c r="I108" s="37"/>
      <c r="J108" s="18"/>
    </row>
    <row r="109" spans="1:10" ht="12.75">
      <c r="A109" s="1">
        <v>425291</v>
      </c>
      <c r="B109" s="1" t="s">
        <v>62</v>
      </c>
      <c r="C109" s="18">
        <v>450</v>
      </c>
      <c r="D109" s="18"/>
      <c r="E109" s="18"/>
      <c r="F109" s="18">
        <v>450</v>
      </c>
      <c r="G109" s="18"/>
      <c r="H109" s="37"/>
      <c r="I109" s="37"/>
      <c r="J109" s="18"/>
    </row>
    <row r="110" spans="1:10" ht="12.75">
      <c r="A110" s="3">
        <v>4252</v>
      </c>
      <c r="B110" s="3" t="s">
        <v>114</v>
      </c>
      <c r="C110" s="21">
        <f>SUM(C98:C109)</f>
        <v>938565.9500000001</v>
      </c>
      <c r="D110" s="21">
        <f>SUM(D98:D109)</f>
        <v>702284.66</v>
      </c>
      <c r="E110" s="21"/>
      <c r="F110" s="21">
        <f>SUM(F98:F109)</f>
        <v>232721.28999999998</v>
      </c>
      <c r="G110" s="21">
        <f>SUM(G98:G109)</f>
        <v>3560</v>
      </c>
      <c r="H110" s="46"/>
      <c r="I110" s="46"/>
      <c r="J110" s="18"/>
    </row>
    <row r="111" spans="1:10" ht="12.75">
      <c r="A111" s="1">
        <v>426111</v>
      </c>
      <c r="B111" s="1" t="s">
        <v>63</v>
      </c>
      <c r="C111" s="18">
        <v>1883035.34</v>
      </c>
      <c r="D111" s="18">
        <v>800193.84</v>
      </c>
      <c r="E111" s="18">
        <v>1065849.5</v>
      </c>
      <c r="F111" s="18">
        <v>16992</v>
      </c>
      <c r="G111" s="18"/>
      <c r="H111" s="37"/>
      <c r="I111" s="52"/>
      <c r="J111" s="16"/>
    </row>
    <row r="112" spans="1:10" ht="12.75">
      <c r="A112" s="1">
        <v>426121</v>
      </c>
      <c r="B112" s="1" t="s">
        <v>133</v>
      </c>
      <c r="C112" s="18">
        <v>932259</v>
      </c>
      <c r="D112" s="18">
        <v>430464</v>
      </c>
      <c r="E112" s="18"/>
      <c r="F112" s="18">
        <v>501795</v>
      </c>
      <c r="G112" s="18"/>
      <c r="H112" s="37"/>
      <c r="I112" s="37"/>
      <c r="J112" s="18"/>
    </row>
    <row r="113" spans="1:10" ht="12.75">
      <c r="A113" s="1">
        <v>426124</v>
      </c>
      <c r="B113" s="1" t="s">
        <v>209</v>
      </c>
      <c r="C113" s="18">
        <v>60200</v>
      </c>
      <c r="D113" s="18"/>
      <c r="E113" s="18"/>
      <c r="F113" s="18">
        <v>60200</v>
      </c>
      <c r="G113" s="18"/>
      <c r="H113" s="37"/>
      <c r="I113" s="37"/>
      <c r="J113" s="18"/>
    </row>
    <row r="114" spans="1:10" ht="12.75">
      <c r="A114" s="1">
        <v>426129</v>
      </c>
      <c r="B114" s="1" t="s">
        <v>64</v>
      </c>
      <c r="C114" s="18">
        <v>25600</v>
      </c>
      <c r="D114" s="18"/>
      <c r="E114" s="18"/>
      <c r="F114" s="18">
        <v>25600</v>
      </c>
      <c r="G114" s="18"/>
      <c r="H114" s="37"/>
      <c r="I114" s="37"/>
      <c r="J114" s="18"/>
    </row>
    <row r="115" spans="1:10" ht="12.75">
      <c r="A115" s="1">
        <v>426191</v>
      </c>
      <c r="B115" s="1" t="s">
        <v>224</v>
      </c>
      <c r="C115" s="18">
        <v>1400</v>
      </c>
      <c r="D115" s="18"/>
      <c r="E115" s="18"/>
      <c r="F115" s="18">
        <v>1400</v>
      </c>
      <c r="G115" s="18"/>
      <c r="H115" s="37"/>
      <c r="I115" s="37"/>
      <c r="J115" s="18"/>
    </row>
    <row r="116" spans="1:10" ht="12.75">
      <c r="A116" s="3">
        <v>4261</v>
      </c>
      <c r="B116" s="3" t="s">
        <v>115</v>
      </c>
      <c r="C116" s="21">
        <f>SUM(C111:C115)</f>
        <v>2902494.34</v>
      </c>
      <c r="D116" s="21">
        <f>SUM(D111:D114)</f>
        <v>1230657.8399999999</v>
      </c>
      <c r="E116" s="21">
        <f>SUM(E111:E114)</f>
        <v>1065849.5</v>
      </c>
      <c r="F116" s="21">
        <f>SUM(F111:F115)</f>
        <v>605987</v>
      </c>
      <c r="G116" s="21"/>
      <c r="H116" s="46"/>
      <c r="I116" s="46"/>
      <c r="J116" s="18"/>
    </row>
    <row r="117" spans="1:10" ht="12.75">
      <c r="A117" s="1">
        <v>426311</v>
      </c>
      <c r="B117" s="1" t="s">
        <v>65</v>
      </c>
      <c r="C117" s="18">
        <v>421918.02</v>
      </c>
      <c r="D117" s="18"/>
      <c r="E117" s="18"/>
      <c r="F117" s="18">
        <v>421918.02</v>
      </c>
      <c r="G117" s="18"/>
      <c r="H117" s="37"/>
      <c r="I117" s="37"/>
      <c r="J117" s="18"/>
    </row>
    <row r="118" spans="1:10" ht="12.75">
      <c r="A118" s="3">
        <v>4263</v>
      </c>
      <c r="B118" s="3" t="s">
        <v>116</v>
      </c>
      <c r="C118" s="21">
        <f>SUM(C117)</f>
        <v>421918.02</v>
      </c>
      <c r="D118" s="21"/>
      <c r="E118" s="21"/>
      <c r="F118" s="21">
        <f>SUM(F117)</f>
        <v>421918.02</v>
      </c>
      <c r="G118" s="21"/>
      <c r="H118" s="46"/>
      <c r="I118" s="46"/>
      <c r="J118" s="18"/>
    </row>
    <row r="119" spans="1:10" ht="12.75">
      <c r="A119" s="1">
        <v>426411</v>
      </c>
      <c r="B119" s="1" t="s">
        <v>66</v>
      </c>
      <c r="C119" s="18">
        <v>4992932.36</v>
      </c>
      <c r="D119" s="18">
        <v>4992932.36</v>
      </c>
      <c r="E119" s="18"/>
      <c r="F119" s="18"/>
      <c r="G119" s="18"/>
      <c r="H119" s="37"/>
      <c r="I119" s="37"/>
      <c r="J119" s="18"/>
    </row>
    <row r="120" spans="1:10" ht="12.75">
      <c r="A120" s="1">
        <v>426413</v>
      </c>
      <c r="B120" s="1" t="s">
        <v>68</v>
      </c>
      <c r="C120" s="18">
        <v>2847</v>
      </c>
      <c r="D120" s="18">
        <v>2847</v>
      </c>
      <c r="E120" s="18"/>
      <c r="F120" s="18"/>
      <c r="G120" s="18"/>
      <c r="H120" s="37"/>
      <c r="I120" s="37"/>
      <c r="J120" s="18"/>
    </row>
    <row r="121" spans="1:10" ht="12.75">
      <c r="A121" s="1">
        <v>426491</v>
      </c>
      <c r="B121" s="1" t="s">
        <v>69</v>
      </c>
      <c r="C121" s="18">
        <v>538226.38</v>
      </c>
      <c r="D121" s="18">
        <v>523476.38</v>
      </c>
      <c r="E121" s="18"/>
      <c r="F121" s="18">
        <v>14750</v>
      </c>
      <c r="G121" s="18"/>
      <c r="H121" s="37"/>
      <c r="I121" s="37"/>
      <c r="J121" s="18"/>
    </row>
    <row r="122" spans="1:10" ht="12.75">
      <c r="A122" s="3">
        <v>4264</v>
      </c>
      <c r="B122" s="3" t="s">
        <v>117</v>
      </c>
      <c r="C122" s="21">
        <f>SUM(C119:C121)</f>
        <v>5534005.74</v>
      </c>
      <c r="D122" s="21">
        <f>SUM(D119:D121)</f>
        <v>5519255.74</v>
      </c>
      <c r="E122" s="21">
        <f>SUM(E119:E121)</f>
        <v>0</v>
      </c>
      <c r="F122" s="21">
        <f>SUM(F119:F121)</f>
        <v>14750</v>
      </c>
      <c r="G122" s="21"/>
      <c r="H122" s="46"/>
      <c r="I122" s="46"/>
      <c r="J122" s="18"/>
    </row>
    <row r="123" spans="1:10" ht="12.75">
      <c r="A123" s="1">
        <v>4267111</v>
      </c>
      <c r="B123" s="1" t="s">
        <v>71</v>
      </c>
      <c r="C123" s="18">
        <v>3017794.41</v>
      </c>
      <c r="D123" s="18">
        <v>2688148.5</v>
      </c>
      <c r="E123" s="18"/>
      <c r="F123" s="18">
        <v>329645.91</v>
      </c>
      <c r="G123" s="18"/>
      <c r="H123" s="37"/>
      <c r="I123" s="37"/>
      <c r="J123" s="18"/>
    </row>
    <row r="124" spans="1:10" ht="12.75">
      <c r="A124" s="1">
        <v>4267112</v>
      </c>
      <c r="B124" s="1" t="s">
        <v>210</v>
      </c>
      <c r="C124" s="18">
        <v>377056.98</v>
      </c>
      <c r="D124" s="18">
        <v>304607.34</v>
      </c>
      <c r="E124" s="18"/>
      <c r="F124" s="18">
        <v>72449.64</v>
      </c>
      <c r="G124" s="18"/>
      <c r="H124" s="37"/>
      <c r="I124" s="37"/>
      <c r="J124" s="18"/>
    </row>
    <row r="125" spans="1:10" ht="12.75">
      <c r="A125" s="1">
        <v>4267113</v>
      </c>
      <c r="B125" s="1" t="s">
        <v>72</v>
      </c>
      <c r="C125" s="18">
        <v>1222689.29</v>
      </c>
      <c r="D125" s="18"/>
      <c r="E125" s="18">
        <v>53395</v>
      </c>
      <c r="F125" s="18">
        <v>1169294.29</v>
      </c>
      <c r="G125" s="18"/>
      <c r="H125" s="37"/>
      <c r="I125" s="37"/>
      <c r="J125" s="18"/>
    </row>
    <row r="126" spans="1:10" ht="12.75">
      <c r="A126" s="1">
        <v>426721</v>
      </c>
      <c r="B126" s="1" t="s">
        <v>73</v>
      </c>
      <c r="C126" s="18">
        <v>3313103.22</v>
      </c>
      <c r="D126" s="18">
        <v>1930464.87</v>
      </c>
      <c r="E126" s="18"/>
      <c r="F126" s="18">
        <v>1382638.35</v>
      </c>
      <c r="G126" s="18"/>
      <c r="H126" s="37"/>
      <c r="I126" s="37"/>
      <c r="J126" s="18"/>
    </row>
    <row r="127" spans="1:10" ht="12.75">
      <c r="A127" s="1">
        <v>4267511</v>
      </c>
      <c r="B127" s="1" t="s">
        <v>75</v>
      </c>
      <c r="C127" s="18">
        <v>6232169.16</v>
      </c>
      <c r="D127" s="18">
        <v>5344136.17</v>
      </c>
      <c r="E127" s="18"/>
      <c r="F127" s="18">
        <v>888032.99</v>
      </c>
      <c r="G127" s="18"/>
      <c r="H127" s="37"/>
      <c r="I127" s="37"/>
      <c r="J127" s="18"/>
    </row>
    <row r="128" spans="1:10" ht="12.75">
      <c r="A128" s="1">
        <v>4267512</v>
      </c>
      <c r="B128" s="1" t="s">
        <v>74</v>
      </c>
      <c r="C128" s="18">
        <v>578177.57</v>
      </c>
      <c r="D128" s="18">
        <v>578177.57</v>
      </c>
      <c r="E128" s="18"/>
      <c r="F128" s="18"/>
      <c r="G128" s="18"/>
      <c r="H128" s="37"/>
      <c r="I128" s="37"/>
      <c r="J128" s="18"/>
    </row>
    <row r="129" spans="1:10" ht="12.75">
      <c r="A129" s="3">
        <v>4267</v>
      </c>
      <c r="B129" s="3" t="s">
        <v>118</v>
      </c>
      <c r="C129" s="21">
        <f>SUM(C123:C128)</f>
        <v>14740990.63</v>
      </c>
      <c r="D129" s="21">
        <f>SUM(D123:D128)</f>
        <v>10845534.45</v>
      </c>
      <c r="E129" s="21">
        <f>SUM(E123:E128)</f>
        <v>53395</v>
      </c>
      <c r="F129" s="21">
        <f>SUM(F123:F128)</f>
        <v>3842061.1800000006</v>
      </c>
      <c r="G129" s="21"/>
      <c r="H129" s="46"/>
      <c r="I129" s="46"/>
      <c r="J129" s="18"/>
    </row>
    <row r="130" spans="1:10" ht="12.75">
      <c r="A130" s="1">
        <v>426811</v>
      </c>
      <c r="B130" s="1" t="s">
        <v>76</v>
      </c>
      <c r="C130" s="18"/>
      <c r="D130" s="18"/>
      <c r="E130" s="18"/>
      <c r="F130" s="18"/>
      <c r="G130" s="18"/>
      <c r="H130" s="37"/>
      <c r="I130" s="37"/>
      <c r="J130" s="18"/>
    </row>
    <row r="131" spans="1:10" ht="12.75">
      <c r="A131" s="1">
        <v>426812</v>
      </c>
      <c r="B131" s="1" t="s">
        <v>77</v>
      </c>
      <c r="C131" s="18">
        <v>41333.08</v>
      </c>
      <c r="D131" s="18">
        <v>41333.08</v>
      </c>
      <c r="E131" s="18"/>
      <c r="F131" s="18"/>
      <c r="G131" s="18"/>
      <c r="H131" s="37"/>
      <c r="I131" s="37"/>
      <c r="J131" s="18"/>
    </row>
    <row r="132" spans="1:10" ht="12.75">
      <c r="A132" s="1">
        <v>426819</v>
      </c>
      <c r="B132" s="1" t="s">
        <v>78</v>
      </c>
      <c r="C132" s="18">
        <v>624875</v>
      </c>
      <c r="D132" s="18">
        <v>443108</v>
      </c>
      <c r="E132" s="18">
        <v>181767</v>
      </c>
      <c r="F132" s="18"/>
      <c r="G132" s="18"/>
      <c r="H132" s="37"/>
      <c r="I132" s="37"/>
      <c r="J132" s="18"/>
    </row>
    <row r="133" spans="1:10" ht="12.75">
      <c r="A133" s="3">
        <v>4268</v>
      </c>
      <c r="B133" s="3" t="s">
        <v>119</v>
      </c>
      <c r="C133" s="21">
        <f>SUM(C130:C132)</f>
        <v>666208.08</v>
      </c>
      <c r="D133" s="21">
        <f>SUM(D130:D132)</f>
        <v>484441.08</v>
      </c>
      <c r="E133" s="21">
        <f>SUM(E130:E132)</f>
        <v>181767</v>
      </c>
      <c r="F133" s="21"/>
      <c r="G133" s="21"/>
      <c r="H133" s="46"/>
      <c r="I133" s="46"/>
      <c r="J133" s="18"/>
    </row>
    <row r="134" spans="1:10" ht="13.5" thickBot="1">
      <c r="A134" s="26"/>
      <c r="B134" s="26"/>
      <c r="C134" s="34"/>
      <c r="D134" s="34"/>
      <c r="E134" s="34"/>
      <c r="F134" s="34"/>
      <c r="G134" s="34"/>
      <c r="H134" s="93"/>
      <c r="I134" s="32"/>
      <c r="J134" s="36"/>
    </row>
    <row r="135" spans="1:10" ht="26.25" thickBot="1">
      <c r="A135" s="12" t="s">
        <v>0</v>
      </c>
      <c r="B135" s="12" t="s">
        <v>1</v>
      </c>
      <c r="C135" s="12" t="s">
        <v>2</v>
      </c>
      <c r="D135" s="12" t="s">
        <v>3</v>
      </c>
      <c r="E135" s="13" t="s">
        <v>4</v>
      </c>
      <c r="F135" s="12" t="s">
        <v>134</v>
      </c>
      <c r="G135" s="14" t="s">
        <v>6</v>
      </c>
      <c r="H135" s="91" t="s">
        <v>7</v>
      </c>
      <c r="I135" s="98" t="s">
        <v>198</v>
      </c>
      <c r="J135" s="42" t="s">
        <v>182</v>
      </c>
    </row>
    <row r="136" spans="1:10" ht="12.75">
      <c r="A136" s="1">
        <v>426911</v>
      </c>
      <c r="B136" s="1" t="s">
        <v>79</v>
      </c>
      <c r="C136" s="18">
        <v>113146.6</v>
      </c>
      <c r="D136" s="18">
        <v>101774.6</v>
      </c>
      <c r="E136" s="18"/>
      <c r="F136" s="18">
        <v>11372</v>
      </c>
      <c r="G136" s="18"/>
      <c r="H136" s="37"/>
      <c r="I136" s="37"/>
      <c r="J136" s="18"/>
    </row>
    <row r="137" spans="1:10" ht="12.75">
      <c r="A137" s="1">
        <v>426913</v>
      </c>
      <c r="B137" s="1" t="s">
        <v>80</v>
      </c>
      <c r="C137" s="18">
        <v>421556.5</v>
      </c>
      <c r="D137" s="18">
        <v>127154.18</v>
      </c>
      <c r="E137" s="18">
        <v>33631.9</v>
      </c>
      <c r="F137" s="18">
        <v>260770.42</v>
      </c>
      <c r="G137" s="18"/>
      <c r="H137" s="37"/>
      <c r="I137" s="37"/>
      <c r="J137" s="18"/>
    </row>
    <row r="138" spans="1:10" ht="12.75">
      <c r="A138" s="1">
        <v>426919</v>
      </c>
      <c r="B138" s="1" t="s">
        <v>81</v>
      </c>
      <c r="C138" s="18">
        <v>222817.6</v>
      </c>
      <c r="D138" s="18">
        <v>83582</v>
      </c>
      <c r="E138" s="18"/>
      <c r="F138" s="18">
        <v>139235.6</v>
      </c>
      <c r="G138" s="18"/>
      <c r="H138" s="37"/>
      <c r="I138" s="37"/>
      <c r="J138" s="18"/>
    </row>
    <row r="139" spans="1:10" ht="12.75">
      <c r="A139" s="3">
        <v>4269</v>
      </c>
      <c r="B139" s="3" t="s">
        <v>120</v>
      </c>
      <c r="C139" s="21">
        <f>SUM(C136:C138)</f>
        <v>757520.7</v>
      </c>
      <c r="D139" s="21">
        <f>SUM(D136:D138)</f>
        <v>312510.78</v>
      </c>
      <c r="E139" s="21">
        <f>SUM(E136:E138)</f>
        <v>33631.9</v>
      </c>
      <c r="F139" s="21">
        <f>SUM(F136:F138)</f>
        <v>411378.02</v>
      </c>
      <c r="G139" s="21">
        <f>SUM(G136:G138)</f>
        <v>0</v>
      </c>
      <c r="H139" s="46"/>
      <c r="I139" s="46"/>
      <c r="J139" s="18"/>
    </row>
    <row r="140" spans="1:10" ht="12.75">
      <c r="A140" s="1">
        <v>431111</v>
      </c>
      <c r="B140" s="1" t="s">
        <v>82</v>
      </c>
      <c r="C140" s="18"/>
      <c r="D140" s="18"/>
      <c r="E140" s="18"/>
      <c r="F140" s="18"/>
      <c r="G140" s="18"/>
      <c r="H140" s="37"/>
      <c r="I140" s="37"/>
      <c r="J140" s="18"/>
    </row>
    <row r="141" spans="1:10" ht="12.75">
      <c r="A141" s="3">
        <v>4311</v>
      </c>
      <c r="B141" s="3" t="s">
        <v>83</v>
      </c>
      <c r="C141" s="21">
        <f>SUM(C140)</f>
        <v>0</v>
      </c>
      <c r="D141" s="21"/>
      <c r="E141" s="21"/>
      <c r="F141" s="21">
        <f>SUM(F140)</f>
        <v>0</v>
      </c>
      <c r="G141" s="21">
        <f>SUM(G140)</f>
        <v>0</v>
      </c>
      <c r="H141" s="46"/>
      <c r="I141" s="46"/>
      <c r="J141" s="18"/>
    </row>
    <row r="142" spans="1:10" ht="12.75">
      <c r="A142" s="1">
        <v>431211</v>
      </c>
      <c r="B142" s="1" t="s">
        <v>84</v>
      </c>
      <c r="C142" s="18"/>
      <c r="D142" s="18"/>
      <c r="E142" s="18"/>
      <c r="F142" s="18"/>
      <c r="G142" s="18"/>
      <c r="H142" s="37"/>
      <c r="I142" s="37"/>
      <c r="J142" s="18"/>
    </row>
    <row r="143" spans="1:10" ht="12.75">
      <c r="A143" s="3">
        <v>4312</v>
      </c>
      <c r="B143" s="3" t="s">
        <v>84</v>
      </c>
      <c r="C143" s="21">
        <f>SUM(C142)</f>
        <v>0</v>
      </c>
      <c r="D143" s="21"/>
      <c r="E143" s="21"/>
      <c r="F143" s="21">
        <f>SUM(F142)</f>
        <v>0</v>
      </c>
      <c r="G143" s="21">
        <f>SUM(G142)</f>
        <v>0</v>
      </c>
      <c r="H143" s="46"/>
      <c r="I143" s="46"/>
      <c r="J143" s="18"/>
    </row>
    <row r="144" spans="1:10" ht="12.75">
      <c r="A144" s="1">
        <v>444211</v>
      </c>
      <c r="B144" s="1" t="s">
        <v>85</v>
      </c>
      <c r="C144" s="18">
        <v>15737.78</v>
      </c>
      <c r="D144" s="18"/>
      <c r="E144" s="18"/>
      <c r="F144" s="18">
        <v>11504.28</v>
      </c>
      <c r="G144" s="18">
        <v>4233.5</v>
      </c>
      <c r="H144" s="37"/>
      <c r="I144" s="37"/>
      <c r="J144" s="18"/>
    </row>
    <row r="145" spans="1:10" ht="12.75">
      <c r="A145" s="3">
        <v>4442</v>
      </c>
      <c r="B145" s="3" t="s">
        <v>85</v>
      </c>
      <c r="C145" s="21">
        <f>SUM(C144)</f>
        <v>15737.78</v>
      </c>
      <c r="D145" s="21"/>
      <c r="E145" s="21"/>
      <c r="F145" s="21">
        <f>SUM(F144)</f>
        <v>11504.28</v>
      </c>
      <c r="G145" s="21">
        <f>SUM(G144)</f>
        <v>4233.5</v>
      </c>
      <c r="H145" s="46"/>
      <c r="I145" s="46"/>
      <c r="J145" s="18"/>
    </row>
    <row r="146" spans="1:10" ht="12.75">
      <c r="A146" s="10">
        <v>482111</v>
      </c>
      <c r="B146" s="10" t="s">
        <v>211</v>
      </c>
      <c r="C146" s="73">
        <v>39000</v>
      </c>
      <c r="D146" s="73"/>
      <c r="E146" s="73"/>
      <c r="F146" s="73">
        <v>39000</v>
      </c>
      <c r="G146" s="73"/>
      <c r="H146" s="46"/>
      <c r="I146" s="46"/>
      <c r="J146" s="18"/>
    </row>
    <row r="147" spans="1:10" ht="12.75">
      <c r="A147" s="10">
        <v>482131</v>
      </c>
      <c r="B147" s="10" t="s">
        <v>86</v>
      </c>
      <c r="C147" s="73">
        <v>43053.5</v>
      </c>
      <c r="D147" s="73">
        <v>43053.5</v>
      </c>
      <c r="E147" s="73"/>
      <c r="F147" s="73"/>
      <c r="G147" s="73"/>
      <c r="H147" s="57"/>
      <c r="I147" s="57"/>
      <c r="J147" s="73"/>
    </row>
    <row r="148" spans="1:10" ht="12.75">
      <c r="A148" s="10">
        <v>482191</v>
      </c>
      <c r="B148" s="10" t="s">
        <v>87</v>
      </c>
      <c r="C148" s="73">
        <v>1010214</v>
      </c>
      <c r="D148" s="73"/>
      <c r="E148" s="73"/>
      <c r="F148" s="73">
        <v>1010214</v>
      </c>
      <c r="G148" s="73"/>
      <c r="H148" s="57"/>
      <c r="I148" s="57"/>
      <c r="J148" s="73"/>
    </row>
    <row r="149" spans="1:10" ht="12.75">
      <c r="A149" s="3">
        <v>4821</v>
      </c>
      <c r="B149" s="3" t="s">
        <v>87</v>
      </c>
      <c r="C149" s="21">
        <f>SUM(C146:C148)</f>
        <v>1092267.5</v>
      </c>
      <c r="D149" s="21">
        <f>SUM(D147)</f>
        <v>43053.5</v>
      </c>
      <c r="E149" s="21"/>
      <c r="F149" s="21">
        <f>SUM(F146:F148)</f>
        <v>1049214</v>
      </c>
      <c r="G149" s="21">
        <f>SUM(G147:G148)</f>
        <v>0</v>
      </c>
      <c r="H149" s="46"/>
      <c r="I149" s="46"/>
      <c r="J149" s="18"/>
    </row>
    <row r="150" spans="1:10" ht="12.75">
      <c r="A150" s="1">
        <v>482211</v>
      </c>
      <c r="B150" s="1" t="s">
        <v>88</v>
      </c>
      <c r="C150" s="18">
        <v>600</v>
      </c>
      <c r="D150" s="18"/>
      <c r="E150" s="18"/>
      <c r="F150" s="18">
        <v>600</v>
      </c>
      <c r="G150" s="18"/>
      <c r="H150" s="37"/>
      <c r="I150" s="37"/>
      <c r="J150" s="18"/>
    </row>
    <row r="151" spans="1:10" ht="12.75">
      <c r="A151" s="2">
        <v>482241</v>
      </c>
      <c r="B151" s="2" t="s">
        <v>91</v>
      </c>
      <c r="C151" s="16">
        <v>290654</v>
      </c>
      <c r="D151" s="16">
        <v>106454</v>
      </c>
      <c r="E151" s="16"/>
      <c r="F151" s="16"/>
      <c r="G151" s="16">
        <v>184200</v>
      </c>
      <c r="H151" s="52"/>
      <c r="I151" s="37"/>
      <c r="J151" s="18"/>
    </row>
    <row r="152" spans="1:10" ht="12.75">
      <c r="A152" s="1">
        <v>482251</v>
      </c>
      <c r="B152" s="1" t="s">
        <v>89</v>
      </c>
      <c r="C152" s="18">
        <v>12905</v>
      </c>
      <c r="D152" s="18"/>
      <c r="E152" s="18"/>
      <c r="F152" s="18">
        <v>12905</v>
      </c>
      <c r="G152" s="18"/>
      <c r="H152" s="37"/>
      <c r="I152" s="37"/>
      <c r="J152" s="18"/>
    </row>
    <row r="153" spans="1:10" ht="12.75">
      <c r="A153" s="3">
        <v>4822</v>
      </c>
      <c r="B153" s="3" t="s">
        <v>90</v>
      </c>
      <c r="C153" s="21">
        <f>SUM(C150:C152)</f>
        <v>304159</v>
      </c>
      <c r="D153" s="21">
        <f>SUM(D150:D152)</f>
        <v>106454</v>
      </c>
      <c r="E153" s="21"/>
      <c r="F153" s="21">
        <f>SUM(F150:F152)</f>
        <v>13505</v>
      </c>
      <c r="G153" s="21">
        <f>SUM(G150:G152)</f>
        <v>184200</v>
      </c>
      <c r="H153" s="46"/>
      <c r="I153" s="46"/>
      <c r="J153" s="18"/>
    </row>
    <row r="154" spans="1:10" ht="13.5" thickBot="1">
      <c r="A154" s="1"/>
      <c r="B154" s="62"/>
      <c r="C154" s="19"/>
      <c r="D154" s="19"/>
      <c r="E154" s="19"/>
      <c r="F154" s="19"/>
      <c r="G154" s="19"/>
      <c r="H154" s="51"/>
      <c r="I154" s="37"/>
      <c r="J154" s="18"/>
    </row>
    <row r="155" spans="1:11" ht="13.5" thickBot="1">
      <c r="A155" s="1"/>
      <c r="B155" s="127" t="s">
        <v>229</v>
      </c>
      <c r="C155" s="41">
        <f aca="true" t="shared" si="1" ref="C155:I155">C153+C149+C145+C139+C133+C129+C122+C118+C116+C110+C97+C87+C85+C82+C80+C78+C76+C72+C69+C64+C62+C57+C51+C42+C38+C35+C33+C31+C29+C27+C24+C20+C17+C15+C13+C10+C143+C141</f>
        <v>273332969.36</v>
      </c>
      <c r="D155" s="41">
        <f t="shared" si="1"/>
        <v>248935484.76</v>
      </c>
      <c r="E155" s="41">
        <f t="shared" si="1"/>
        <v>1669595</v>
      </c>
      <c r="F155" s="41">
        <f t="shared" si="1"/>
        <v>17700848.65</v>
      </c>
      <c r="G155" s="41">
        <f t="shared" si="1"/>
        <v>2045808.07</v>
      </c>
      <c r="H155" s="41">
        <f t="shared" si="1"/>
        <v>2850830.37</v>
      </c>
      <c r="I155" s="41">
        <f t="shared" si="1"/>
        <v>0</v>
      </c>
      <c r="J155" s="41">
        <f>J97</f>
        <v>130402.51</v>
      </c>
      <c r="K155" s="36"/>
    </row>
    <row r="156" spans="1:10" ht="12.75">
      <c r="A156" s="100"/>
      <c r="E156" s="36"/>
      <c r="F156" s="36"/>
      <c r="G156" s="36"/>
      <c r="I156" s="17"/>
      <c r="J156" s="100"/>
    </row>
    <row r="157" spans="1:9" ht="12.75">
      <c r="A157" s="100"/>
      <c r="B157" s="101"/>
      <c r="C157" s="36"/>
      <c r="D157" s="36"/>
      <c r="E157" s="36"/>
      <c r="F157" s="36"/>
      <c r="G157" s="36"/>
      <c r="H157" s="36"/>
      <c r="I157" s="17"/>
    </row>
    <row r="158" spans="1:9" ht="12.75">
      <c r="A158" s="35"/>
      <c r="B158" s="35"/>
      <c r="C158" s="36"/>
      <c r="D158" s="36"/>
      <c r="E158" s="36"/>
      <c r="F158" s="36"/>
      <c r="G158" s="36"/>
      <c r="H158" s="36"/>
      <c r="I158" s="17"/>
    </row>
    <row r="159" spans="1:9" ht="12.75">
      <c r="A159" s="35"/>
      <c r="B159" s="35"/>
      <c r="C159" s="36"/>
      <c r="D159" s="36"/>
      <c r="E159" s="36"/>
      <c r="F159" s="36"/>
      <c r="G159" s="36"/>
      <c r="H159" s="36"/>
      <c r="I159" s="36"/>
    </row>
    <row r="160" spans="1:9" ht="13.5" thickBot="1">
      <c r="A160" s="35"/>
      <c r="B160" s="35"/>
      <c r="C160" s="36"/>
      <c r="D160" s="36"/>
      <c r="E160" s="36"/>
      <c r="F160" s="36"/>
      <c r="G160" s="36"/>
      <c r="H160" s="36"/>
      <c r="I160" s="36"/>
    </row>
    <row r="161" spans="1:9" ht="26.25" thickBot="1">
      <c r="A161" s="39" t="s">
        <v>0</v>
      </c>
      <c r="B161" s="12" t="s">
        <v>1</v>
      </c>
      <c r="C161" s="12" t="s">
        <v>2</v>
      </c>
      <c r="D161" s="12" t="s">
        <v>198</v>
      </c>
      <c r="E161" s="13" t="s">
        <v>4</v>
      </c>
      <c r="F161" s="56" t="s">
        <v>5</v>
      </c>
      <c r="G161" s="102" t="s">
        <v>6</v>
      </c>
      <c r="H161" s="60" t="s">
        <v>182</v>
      </c>
      <c r="I161" s="15"/>
    </row>
    <row r="162" spans="1:9" ht="12.75">
      <c r="A162" s="63">
        <v>512111</v>
      </c>
      <c r="B162" s="7" t="s">
        <v>125</v>
      </c>
      <c r="C162" s="28">
        <v>4366890</v>
      </c>
      <c r="D162" s="20"/>
      <c r="E162" s="21"/>
      <c r="F162" s="57">
        <v>1546890</v>
      </c>
      <c r="G162" s="103"/>
      <c r="H162" s="105">
        <v>2820000</v>
      </c>
      <c r="I162" s="17"/>
    </row>
    <row r="163" spans="1:9" ht="12.75">
      <c r="A163" s="8">
        <v>5121</v>
      </c>
      <c r="B163" s="9" t="s">
        <v>126</v>
      </c>
      <c r="C163" s="27">
        <f>SUM(C162)</f>
        <v>4366890</v>
      </c>
      <c r="D163" s="20"/>
      <c r="E163" s="21"/>
      <c r="F163" s="46">
        <f>SUM(F162)</f>
        <v>1546890</v>
      </c>
      <c r="G163" s="104"/>
      <c r="H163" s="22">
        <f>SUM(H162)</f>
        <v>2820000</v>
      </c>
      <c r="I163" s="23"/>
    </row>
    <row r="164" spans="1:9" ht="12.75">
      <c r="A164" s="1">
        <v>512211</v>
      </c>
      <c r="B164" s="1" t="s">
        <v>121</v>
      </c>
      <c r="C164" s="18">
        <v>2838509.44</v>
      </c>
      <c r="D164" s="18"/>
      <c r="E164" s="18"/>
      <c r="F164" s="37">
        <v>2838509.44</v>
      </c>
      <c r="G164" s="37"/>
      <c r="H164" s="18"/>
      <c r="I164" s="17"/>
    </row>
    <row r="165" spans="1:9" ht="12.75">
      <c r="A165" s="1">
        <v>512212</v>
      </c>
      <c r="B165" s="1" t="s">
        <v>225</v>
      </c>
      <c r="C165" s="18">
        <v>30990</v>
      </c>
      <c r="D165" s="18"/>
      <c r="E165" s="18"/>
      <c r="F165" s="37">
        <v>30990</v>
      </c>
      <c r="G165" s="37"/>
      <c r="H165" s="18"/>
      <c r="I165" s="17"/>
    </row>
    <row r="166" spans="1:9" ht="12.75">
      <c r="A166" s="1">
        <v>512221</v>
      </c>
      <c r="B166" s="1" t="s">
        <v>56</v>
      </c>
      <c r="C166" s="18">
        <v>130378.2</v>
      </c>
      <c r="D166" s="18"/>
      <c r="E166" s="18"/>
      <c r="F166" s="37">
        <v>130378.2</v>
      </c>
      <c r="G166" s="37"/>
      <c r="H166" s="18"/>
      <c r="I166" s="17"/>
    </row>
    <row r="167" spans="1:9" ht="12.75">
      <c r="A167" s="4">
        <v>512232</v>
      </c>
      <c r="B167" s="4" t="s">
        <v>169</v>
      </c>
      <c r="C167" s="19"/>
      <c r="D167" s="19"/>
      <c r="E167" s="19"/>
      <c r="F167" s="51"/>
      <c r="G167" s="37"/>
      <c r="H167" s="18"/>
      <c r="I167" s="17"/>
    </row>
    <row r="168" spans="1:9" ht="12.75">
      <c r="A168" s="4">
        <v>512241</v>
      </c>
      <c r="B168" s="4" t="s">
        <v>226</v>
      </c>
      <c r="C168" s="19">
        <v>426735.2</v>
      </c>
      <c r="D168" s="19"/>
      <c r="E168" s="19"/>
      <c r="F168" s="51">
        <v>426735.2</v>
      </c>
      <c r="G168" s="37"/>
      <c r="H168" s="18"/>
      <c r="I168" s="17"/>
    </row>
    <row r="169" spans="1:9" ht="12.75">
      <c r="A169" s="1">
        <v>512251</v>
      </c>
      <c r="B169" s="1" t="s">
        <v>123</v>
      </c>
      <c r="C169" s="18">
        <v>12590</v>
      </c>
      <c r="D169" s="18"/>
      <c r="E169" s="18"/>
      <c r="F169" s="37">
        <v>12590</v>
      </c>
      <c r="G169" s="37"/>
      <c r="H169" s="18"/>
      <c r="I169" s="36"/>
    </row>
    <row r="170" spans="1:9" ht="12.75">
      <c r="A170" s="3">
        <v>5122</v>
      </c>
      <c r="B170" s="3" t="s">
        <v>124</v>
      </c>
      <c r="C170" s="21">
        <f>SUM(C164:C169)</f>
        <v>3439202.8400000003</v>
      </c>
      <c r="D170" s="21">
        <f>SUM(D164:D169)</f>
        <v>0</v>
      </c>
      <c r="E170" s="21"/>
      <c r="F170" s="46">
        <f>SUM(F164:F169)</f>
        <v>3439202.8400000003</v>
      </c>
      <c r="G170" s="46">
        <f>SUM(G164:G169)</f>
        <v>0</v>
      </c>
      <c r="H170" s="21"/>
      <c r="I170" s="32"/>
    </row>
    <row r="171" spans="1:9" ht="12.75">
      <c r="A171" s="2">
        <v>512511</v>
      </c>
      <c r="B171" s="2" t="s">
        <v>127</v>
      </c>
      <c r="C171" s="16">
        <v>92630</v>
      </c>
      <c r="D171" s="16"/>
      <c r="E171" s="16"/>
      <c r="F171" s="52">
        <v>92630</v>
      </c>
      <c r="G171" s="37"/>
      <c r="H171" s="18"/>
      <c r="I171" s="17"/>
    </row>
    <row r="172" spans="1:9" ht="12.75">
      <c r="A172" s="1">
        <v>512521</v>
      </c>
      <c r="B172" s="1" t="s">
        <v>128</v>
      </c>
      <c r="C172" s="18"/>
      <c r="D172" s="18"/>
      <c r="E172" s="18"/>
      <c r="F172" s="37"/>
      <c r="G172" s="18"/>
      <c r="H172" s="18"/>
      <c r="I172" s="17"/>
    </row>
    <row r="173" spans="1:9" ht="12.75">
      <c r="A173" s="3">
        <v>5125</v>
      </c>
      <c r="B173" s="3" t="s">
        <v>129</v>
      </c>
      <c r="C173" s="21">
        <f>SUM(C171:C172)</f>
        <v>92630</v>
      </c>
      <c r="D173" s="21"/>
      <c r="E173" s="21"/>
      <c r="F173" s="21">
        <f>SUM(F171:F172)</f>
        <v>92630</v>
      </c>
      <c r="G173" s="21"/>
      <c r="H173" s="21"/>
      <c r="I173" s="23"/>
    </row>
    <row r="174" spans="1:9" ht="12.75">
      <c r="A174" s="10">
        <v>513111</v>
      </c>
      <c r="B174" s="10" t="s">
        <v>227</v>
      </c>
      <c r="C174" s="73">
        <v>31680</v>
      </c>
      <c r="D174" s="21"/>
      <c r="E174" s="21"/>
      <c r="F174" s="73">
        <v>31680</v>
      </c>
      <c r="G174" s="21"/>
      <c r="H174" s="21"/>
      <c r="I174" s="23"/>
    </row>
    <row r="175" spans="1:9" ht="13.5" thickBot="1">
      <c r="A175" s="3">
        <v>5131</v>
      </c>
      <c r="B175" s="25" t="s">
        <v>227</v>
      </c>
      <c r="C175" s="29">
        <f>SUM(C174)</f>
        <v>31680</v>
      </c>
      <c r="D175" s="29"/>
      <c r="E175" s="29"/>
      <c r="F175" s="29">
        <f>SUM(F174)</f>
        <v>31680</v>
      </c>
      <c r="G175" s="29"/>
      <c r="H175" s="29"/>
      <c r="I175" s="23"/>
    </row>
    <row r="176" spans="1:9" ht="13.5" thickBot="1">
      <c r="A176" s="131"/>
      <c r="B176" s="42" t="s">
        <v>230</v>
      </c>
      <c r="C176" s="41">
        <f>C163+C170+C173+C175</f>
        <v>7930402.84</v>
      </c>
      <c r="D176" s="45">
        <f>D163+D170+D173</f>
        <v>0</v>
      </c>
      <c r="E176" s="68"/>
      <c r="F176" s="58">
        <f>F163+F170+F173+F175</f>
        <v>5110402.84</v>
      </c>
      <c r="G176" s="58">
        <f>G163+G170+G173</f>
        <v>0</v>
      </c>
      <c r="H176" s="41">
        <f>H163</f>
        <v>2820000</v>
      </c>
      <c r="I176" s="32"/>
    </row>
    <row r="177" spans="1:9" ht="12.75">
      <c r="A177" s="31"/>
      <c r="B177" s="31"/>
      <c r="C177" s="32"/>
      <c r="D177" s="32"/>
      <c r="E177" s="32"/>
      <c r="F177" s="32"/>
      <c r="G177" s="32"/>
      <c r="H177" s="32"/>
      <c r="I177" s="32"/>
    </row>
    <row r="178" spans="1:9" ht="12.75">
      <c r="A178" s="31"/>
      <c r="B178" s="31"/>
      <c r="C178" s="32"/>
      <c r="D178" s="32"/>
      <c r="E178" s="32"/>
      <c r="F178" s="32"/>
      <c r="G178" s="32"/>
      <c r="H178" s="32"/>
      <c r="I178" s="32"/>
    </row>
    <row r="179" spans="1:9" ht="13.5" thickBot="1">
      <c r="A179" s="31" t="s">
        <v>239</v>
      </c>
      <c r="B179" s="31"/>
      <c r="C179" s="32"/>
      <c r="D179" s="32"/>
      <c r="E179" s="32"/>
      <c r="F179" s="32"/>
      <c r="G179" s="32"/>
      <c r="H179" s="32"/>
      <c r="I179" s="32"/>
    </row>
    <row r="180" spans="1:9" ht="24.75" customHeight="1" thickBot="1">
      <c r="A180" s="39" t="s">
        <v>0</v>
      </c>
      <c r="B180" s="12" t="s">
        <v>1</v>
      </c>
      <c r="C180" s="12" t="s">
        <v>2</v>
      </c>
      <c r="D180" s="56" t="s">
        <v>3</v>
      </c>
      <c r="E180" s="123" t="s">
        <v>4</v>
      </c>
      <c r="F180" s="124" t="s">
        <v>5</v>
      </c>
      <c r="G180" s="14" t="s">
        <v>6</v>
      </c>
      <c r="H180" s="91" t="s">
        <v>182</v>
      </c>
      <c r="I180" s="132" t="s">
        <v>183</v>
      </c>
    </row>
    <row r="181" spans="1:9" ht="12.75" customHeight="1">
      <c r="A181" s="113">
        <v>733161</v>
      </c>
      <c r="B181" s="120" t="s">
        <v>221</v>
      </c>
      <c r="C181" s="114">
        <v>2130402.51</v>
      </c>
      <c r="D181" s="108"/>
      <c r="E181" s="110"/>
      <c r="F181" s="119"/>
      <c r="G181" s="111"/>
      <c r="H181" s="121">
        <v>2130402.51</v>
      </c>
      <c r="I181" s="122"/>
    </row>
    <row r="182" spans="1:9" ht="14.25" customHeight="1">
      <c r="A182" s="79">
        <v>7331</v>
      </c>
      <c r="B182" s="74" t="s">
        <v>171</v>
      </c>
      <c r="C182" s="83">
        <f>SUM(C181)</f>
        <v>2130402.51</v>
      </c>
      <c r="D182" s="74"/>
      <c r="E182" s="75"/>
      <c r="F182" s="118"/>
      <c r="G182" s="76"/>
      <c r="H182" s="85">
        <f>SUM(H181)</f>
        <v>2130402.51</v>
      </c>
      <c r="I182" s="81"/>
    </row>
    <row r="183" spans="1:9" ht="14.25" customHeight="1">
      <c r="A183" s="113">
        <v>741411</v>
      </c>
      <c r="B183" s="130" t="s">
        <v>240</v>
      </c>
      <c r="C183" s="114">
        <v>592497</v>
      </c>
      <c r="D183" s="108"/>
      <c r="E183" s="110"/>
      <c r="F183" s="114">
        <v>592497</v>
      </c>
      <c r="G183" s="111"/>
      <c r="H183" s="112"/>
      <c r="I183" s="81"/>
    </row>
    <row r="184" spans="1:9" ht="14.25" customHeight="1">
      <c r="A184" s="107">
        <v>7414</v>
      </c>
      <c r="B184" s="108" t="s">
        <v>231</v>
      </c>
      <c r="C184" s="109">
        <f>SUM(C183)</f>
        <v>592497</v>
      </c>
      <c r="D184" s="108"/>
      <c r="E184" s="110"/>
      <c r="F184" s="109">
        <f>SUM(F183)</f>
        <v>592497</v>
      </c>
      <c r="G184" s="111"/>
      <c r="H184" s="112"/>
      <c r="I184" s="81"/>
    </row>
    <row r="185" spans="1:10" ht="12.75">
      <c r="A185" s="2">
        <v>74212101</v>
      </c>
      <c r="B185" s="2" t="s">
        <v>141</v>
      </c>
      <c r="C185" s="16">
        <v>623667</v>
      </c>
      <c r="D185" s="16"/>
      <c r="E185" s="16"/>
      <c r="F185" s="16">
        <v>623667</v>
      </c>
      <c r="G185" s="16"/>
      <c r="H185" s="52"/>
      <c r="I185" s="18"/>
      <c r="J185" s="17">
        <f>C185+C189+C188+C186</f>
        <v>7315205.909999999</v>
      </c>
    </row>
    <row r="186" spans="1:9" ht="12.75">
      <c r="A186" s="1">
        <v>74212102</v>
      </c>
      <c r="B186" s="1" t="s">
        <v>143</v>
      </c>
      <c r="C186" s="18">
        <v>6340869.02</v>
      </c>
      <c r="D186" s="18"/>
      <c r="E186" s="18"/>
      <c r="F186" s="18">
        <v>6340869.02</v>
      </c>
      <c r="G186" s="18"/>
      <c r="H186" s="37"/>
      <c r="I186" s="18"/>
    </row>
    <row r="187" spans="1:9" ht="12.75">
      <c r="A187" s="1">
        <v>74212103</v>
      </c>
      <c r="B187" s="1" t="s">
        <v>140</v>
      </c>
      <c r="C187" s="18">
        <v>3097660</v>
      </c>
      <c r="D187" s="18"/>
      <c r="E187" s="18"/>
      <c r="F187" s="18">
        <v>3097660</v>
      </c>
      <c r="G187" s="18"/>
      <c r="H187" s="37"/>
      <c r="I187" s="18"/>
    </row>
    <row r="188" spans="1:9" ht="12.75">
      <c r="A188" s="1">
        <v>74212104</v>
      </c>
      <c r="B188" s="1" t="s">
        <v>142</v>
      </c>
      <c r="C188" s="18">
        <v>139280.92</v>
      </c>
      <c r="D188" s="18"/>
      <c r="E188" s="18"/>
      <c r="F188" s="18">
        <v>139280.92</v>
      </c>
      <c r="G188" s="18"/>
      <c r="H188" s="37"/>
      <c r="I188" s="18"/>
    </row>
    <row r="189" spans="1:9" ht="12.75">
      <c r="A189" s="64">
        <v>74212105</v>
      </c>
      <c r="B189" s="1" t="s">
        <v>144</v>
      </c>
      <c r="C189" s="18">
        <v>211388.97</v>
      </c>
      <c r="D189" s="18"/>
      <c r="E189" s="18"/>
      <c r="F189" s="18">
        <v>211388.97</v>
      </c>
      <c r="G189" s="18"/>
      <c r="H189" s="37"/>
      <c r="I189" s="18"/>
    </row>
    <row r="190" spans="1:10" ht="12.75">
      <c r="A190" s="64">
        <v>74212106</v>
      </c>
      <c r="B190" s="1" t="s">
        <v>145</v>
      </c>
      <c r="C190" s="18">
        <v>120090</v>
      </c>
      <c r="D190" s="18"/>
      <c r="E190" s="18"/>
      <c r="F190" s="18">
        <v>120090</v>
      </c>
      <c r="G190" s="18"/>
      <c r="H190" s="37"/>
      <c r="I190" s="18"/>
      <c r="J190" s="17">
        <f>C187+C190+C193</f>
        <v>3891421.01</v>
      </c>
    </row>
    <row r="191" spans="1:9" ht="12.75">
      <c r="A191" s="64">
        <v>74212107</v>
      </c>
      <c r="B191" s="1" t="s">
        <v>212</v>
      </c>
      <c r="C191" s="18">
        <v>14168417.93</v>
      </c>
      <c r="D191" s="18"/>
      <c r="E191" s="18"/>
      <c r="F191" s="18">
        <v>14168417.93</v>
      </c>
      <c r="G191" s="18"/>
      <c r="H191" s="37"/>
      <c r="I191" s="18"/>
    </row>
    <row r="192" spans="1:9" ht="12.75">
      <c r="A192" s="64">
        <v>74212108</v>
      </c>
      <c r="B192" s="1" t="s">
        <v>213</v>
      </c>
      <c r="C192" s="18">
        <v>279406.91</v>
      </c>
      <c r="D192" s="18"/>
      <c r="E192" s="18"/>
      <c r="F192" s="18">
        <v>279406.91</v>
      </c>
      <c r="G192" s="18"/>
      <c r="H192" s="37"/>
      <c r="I192" s="18"/>
    </row>
    <row r="193" spans="1:9" ht="12.75">
      <c r="A193" s="64">
        <v>74212109</v>
      </c>
      <c r="B193" s="1" t="s">
        <v>214</v>
      </c>
      <c r="C193" s="18">
        <v>673671.01</v>
      </c>
      <c r="D193" s="18"/>
      <c r="E193" s="18"/>
      <c r="F193" s="18">
        <v>673671.01</v>
      </c>
      <c r="G193" s="18"/>
      <c r="H193" s="37"/>
      <c r="I193" s="18"/>
    </row>
    <row r="194" spans="1:9" ht="12.75">
      <c r="A194" s="64">
        <v>7421611</v>
      </c>
      <c r="B194" s="1" t="s">
        <v>215</v>
      </c>
      <c r="C194" s="18">
        <v>1009270.07</v>
      </c>
      <c r="D194" s="18"/>
      <c r="E194" s="18"/>
      <c r="F194" s="18"/>
      <c r="G194" s="18">
        <v>1009270.07</v>
      </c>
      <c r="H194" s="37"/>
      <c r="I194" s="18"/>
    </row>
    <row r="195" spans="1:9" ht="12.75">
      <c r="A195" s="64">
        <v>7421612</v>
      </c>
      <c r="B195" s="1" t="s">
        <v>216</v>
      </c>
      <c r="C195" s="18">
        <v>45987.95</v>
      </c>
      <c r="D195" s="18"/>
      <c r="E195" s="18"/>
      <c r="F195" s="18">
        <v>45987.95</v>
      </c>
      <c r="G195" s="18"/>
      <c r="H195" s="37"/>
      <c r="I195" s="18"/>
    </row>
    <row r="196" spans="1:9" ht="12.75">
      <c r="A196" s="65">
        <v>7421</v>
      </c>
      <c r="B196" s="3" t="s">
        <v>150</v>
      </c>
      <c r="C196" s="21">
        <f>SUM(C185:C195)</f>
        <v>26709709.78</v>
      </c>
      <c r="D196" s="18"/>
      <c r="E196" s="18"/>
      <c r="F196" s="21">
        <f>SUM(F185:F195)</f>
        <v>25700439.71</v>
      </c>
      <c r="G196" s="21">
        <f>SUM(G191:G195)</f>
        <v>1009270.07</v>
      </c>
      <c r="H196" s="37"/>
      <c r="I196" s="18"/>
    </row>
    <row r="197" spans="1:9" ht="12.75">
      <c r="A197" s="72">
        <v>744161</v>
      </c>
      <c r="B197" s="10" t="s">
        <v>173</v>
      </c>
      <c r="C197" s="73">
        <v>1820000</v>
      </c>
      <c r="D197" s="73"/>
      <c r="E197" s="73"/>
      <c r="F197" s="73">
        <v>1820000</v>
      </c>
      <c r="G197" s="73"/>
      <c r="H197" s="37"/>
      <c r="I197" s="18"/>
    </row>
    <row r="198" spans="1:9" ht="12.75">
      <c r="A198" s="65">
        <v>7441</v>
      </c>
      <c r="B198" s="3" t="s">
        <v>174</v>
      </c>
      <c r="C198" s="21">
        <f>SUM(C197)</f>
        <v>1820000</v>
      </c>
      <c r="D198" s="18"/>
      <c r="E198" s="18"/>
      <c r="F198" s="21">
        <f>SUM(F197)</f>
        <v>1820000</v>
      </c>
      <c r="G198" s="21"/>
      <c r="H198" s="37"/>
      <c r="I198" s="18"/>
    </row>
    <row r="199" spans="1:9" ht="12.75">
      <c r="A199" s="64">
        <v>74516101</v>
      </c>
      <c r="B199" s="1" t="s">
        <v>151</v>
      </c>
      <c r="C199" s="18">
        <v>18644.06</v>
      </c>
      <c r="D199" s="18"/>
      <c r="E199" s="18"/>
      <c r="F199" s="18">
        <v>18644.06</v>
      </c>
      <c r="G199" s="73"/>
      <c r="H199" s="37"/>
      <c r="I199" s="18"/>
    </row>
    <row r="200" spans="1:9" ht="12.75">
      <c r="A200" s="64">
        <v>74516102</v>
      </c>
      <c r="B200" s="1" t="s">
        <v>175</v>
      </c>
      <c r="C200" s="18"/>
      <c r="D200" s="18"/>
      <c r="E200" s="18"/>
      <c r="F200" s="18"/>
      <c r="G200" s="73"/>
      <c r="H200" s="37"/>
      <c r="I200" s="18"/>
    </row>
    <row r="201" spans="1:9" ht="12.75">
      <c r="A201" s="64">
        <v>74516103</v>
      </c>
      <c r="B201" s="1" t="s">
        <v>176</v>
      </c>
      <c r="C201" s="18">
        <v>124074.75</v>
      </c>
      <c r="D201" s="18"/>
      <c r="E201" s="18"/>
      <c r="F201" s="18">
        <v>124074.75</v>
      </c>
      <c r="G201" s="73"/>
      <c r="H201" s="37"/>
      <c r="I201" s="18"/>
    </row>
    <row r="202" spans="1:9" ht="12.75">
      <c r="A202" s="64">
        <v>74516104</v>
      </c>
      <c r="B202" s="1" t="s">
        <v>177</v>
      </c>
      <c r="C202" s="18">
        <v>70501.26</v>
      </c>
      <c r="D202" s="18"/>
      <c r="E202" s="18"/>
      <c r="F202" s="18">
        <v>70501.26</v>
      </c>
      <c r="G202" s="73"/>
      <c r="H202" s="37"/>
      <c r="I202" s="18"/>
    </row>
    <row r="203" spans="1:9" ht="12.75">
      <c r="A203" s="64">
        <v>74516105</v>
      </c>
      <c r="B203" s="1" t="s">
        <v>178</v>
      </c>
      <c r="C203" s="18">
        <v>155500</v>
      </c>
      <c r="D203" s="18"/>
      <c r="E203" s="18"/>
      <c r="F203" s="18"/>
      <c r="G203" s="73">
        <v>155500</v>
      </c>
      <c r="H203" s="37"/>
      <c r="I203" s="18"/>
    </row>
    <row r="204" spans="1:9" ht="12.75">
      <c r="A204" s="64">
        <v>74516106</v>
      </c>
      <c r="B204" s="1" t="s">
        <v>217</v>
      </c>
      <c r="C204" s="18">
        <v>254700</v>
      </c>
      <c r="D204" s="18"/>
      <c r="E204" s="18"/>
      <c r="F204" s="18"/>
      <c r="G204" s="73">
        <v>254700</v>
      </c>
      <c r="H204" s="37"/>
      <c r="I204" s="18"/>
    </row>
    <row r="205" spans="1:9" ht="12.75">
      <c r="A205" s="65">
        <v>7451</v>
      </c>
      <c r="B205" s="3" t="s">
        <v>152</v>
      </c>
      <c r="C205" s="21">
        <f>SUM(C199:C204)</f>
        <v>623420.0700000001</v>
      </c>
      <c r="D205" s="21"/>
      <c r="E205" s="21"/>
      <c r="F205" s="21">
        <f>SUM(F199:F204)</f>
        <v>213220.07</v>
      </c>
      <c r="G205" s="21">
        <f>SUM(G199:G204)</f>
        <v>410200</v>
      </c>
      <c r="H205" s="37"/>
      <c r="I205" s="18"/>
    </row>
    <row r="206" spans="1:9" ht="12.75">
      <c r="A206" s="64">
        <v>7711111</v>
      </c>
      <c r="B206" s="1" t="s">
        <v>153</v>
      </c>
      <c r="C206" s="18">
        <v>2711034.62</v>
      </c>
      <c r="D206" s="18"/>
      <c r="E206" s="18"/>
      <c r="F206" s="18"/>
      <c r="G206" s="18"/>
      <c r="H206" s="37"/>
      <c r="I206" s="18">
        <v>2711034.62</v>
      </c>
    </row>
    <row r="207" spans="1:9" ht="12.75">
      <c r="A207" s="64">
        <v>7711112</v>
      </c>
      <c r="B207" s="1" t="s">
        <v>181</v>
      </c>
      <c r="C207" s="18">
        <v>466870.96</v>
      </c>
      <c r="D207" s="18">
        <v>466870.96</v>
      </c>
      <c r="E207" s="18"/>
      <c r="F207" s="18"/>
      <c r="G207" s="18"/>
      <c r="H207" s="37"/>
      <c r="I207" s="18"/>
    </row>
    <row r="208" spans="1:9" ht="12.75">
      <c r="A208" s="64">
        <v>7711113</v>
      </c>
      <c r="B208" s="1" t="s">
        <v>179</v>
      </c>
      <c r="C208" s="18">
        <v>50359.6</v>
      </c>
      <c r="D208" s="18"/>
      <c r="E208" s="18"/>
      <c r="F208" s="18"/>
      <c r="G208" s="18"/>
      <c r="H208" s="37"/>
      <c r="I208" s="18">
        <v>50359.6</v>
      </c>
    </row>
    <row r="209" spans="1:9" ht="12.75">
      <c r="A209" s="65">
        <v>7711</v>
      </c>
      <c r="B209" s="3" t="s">
        <v>155</v>
      </c>
      <c r="C209" s="21">
        <f>SUM(C206:C208)</f>
        <v>3228265.18</v>
      </c>
      <c r="D209" s="21">
        <f>SUM(D206:D207)</f>
        <v>466870.96</v>
      </c>
      <c r="E209" s="21"/>
      <c r="F209" s="21"/>
      <c r="G209" s="21"/>
      <c r="H209" s="46"/>
      <c r="I209" s="21">
        <f>SUM(I206:I208)</f>
        <v>2761394.22</v>
      </c>
    </row>
    <row r="210" spans="1:9" ht="12.75">
      <c r="A210" s="72">
        <v>7721111</v>
      </c>
      <c r="B210" s="10" t="s">
        <v>218</v>
      </c>
      <c r="C210" s="73">
        <v>601338.07</v>
      </c>
      <c r="D210" s="73"/>
      <c r="E210" s="21"/>
      <c r="F210" s="21"/>
      <c r="G210" s="73"/>
      <c r="H210" s="21"/>
      <c r="I210" s="73">
        <v>601338.07</v>
      </c>
    </row>
    <row r="211" spans="1:9" ht="12.75">
      <c r="A211" s="65">
        <v>7721</v>
      </c>
      <c r="B211" s="3" t="s">
        <v>218</v>
      </c>
      <c r="C211" s="21">
        <f>SUM(C210)</f>
        <v>601338.07</v>
      </c>
      <c r="D211" s="21"/>
      <c r="E211" s="21"/>
      <c r="F211" s="21"/>
      <c r="G211" s="21">
        <f>SUM(G210)</f>
        <v>0</v>
      </c>
      <c r="H211" s="21"/>
      <c r="I211" s="21">
        <f>SUM(I210)</f>
        <v>601338.07</v>
      </c>
    </row>
    <row r="212" spans="1:9" ht="12.75">
      <c r="A212" s="101"/>
      <c r="B212" s="31"/>
      <c r="C212" s="32"/>
      <c r="D212" s="32"/>
      <c r="E212" s="32"/>
      <c r="F212" s="32"/>
      <c r="G212" s="32"/>
      <c r="H212" s="32"/>
      <c r="I212" s="32"/>
    </row>
    <row r="213" spans="1:9" ht="12.75">
      <c r="A213" s="101"/>
      <c r="B213" s="31"/>
      <c r="C213" s="32"/>
      <c r="D213" s="32"/>
      <c r="E213" s="32"/>
      <c r="F213" s="32"/>
      <c r="G213" s="32"/>
      <c r="H213" s="32"/>
      <c r="I213" s="32"/>
    </row>
    <row r="214" spans="1:9" ht="12.75">
      <c r="A214" s="101"/>
      <c r="B214" s="31"/>
      <c r="C214" s="32"/>
      <c r="D214" s="32"/>
      <c r="E214" s="32"/>
      <c r="F214" s="32"/>
      <c r="G214" s="32"/>
      <c r="H214" s="32"/>
      <c r="I214" s="32"/>
    </row>
    <row r="215" spans="1:9" ht="12.75">
      <c r="A215" s="101"/>
      <c r="B215" s="31"/>
      <c r="C215" s="32"/>
      <c r="D215" s="32"/>
      <c r="E215" s="32"/>
      <c r="F215" s="32"/>
      <c r="G215" s="32"/>
      <c r="H215" s="32"/>
      <c r="I215" s="32"/>
    </row>
    <row r="216" spans="1:9" ht="12.75">
      <c r="A216" s="101"/>
      <c r="B216" s="31"/>
      <c r="C216" s="32"/>
      <c r="D216" s="32"/>
      <c r="E216" s="32"/>
      <c r="F216" s="32"/>
      <c r="G216" s="32"/>
      <c r="H216" s="32"/>
      <c r="I216" s="32"/>
    </row>
    <row r="217" spans="1:9" ht="12.75">
      <c r="A217" s="101"/>
      <c r="B217" s="31"/>
      <c r="C217" s="32"/>
      <c r="D217" s="32"/>
      <c r="E217" s="32"/>
      <c r="F217" s="32"/>
      <c r="G217" s="32"/>
      <c r="H217" s="32"/>
      <c r="I217" s="32"/>
    </row>
    <row r="218" spans="1:9" ht="12.75">
      <c r="A218" s="101"/>
      <c r="B218" s="31"/>
      <c r="C218" s="32"/>
      <c r="D218" s="32"/>
      <c r="E218" s="32"/>
      <c r="F218" s="32"/>
      <c r="G218" s="32"/>
      <c r="H218" s="32"/>
      <c r="I218" s="32"/>
    </row>
    <row r="219" spans="1:9" ht="12.75">
      <c r="A219" s="101"/>
      <c r="B219" s="31"/>
      <c r="C219" s="32"/>
      <c r="D219" s="32"/>
      <c r="E219" s="32"/>
      <c r="F219" s="32"/>
      <c r="G219" s="32"/>
      <c r="H219" s="32"/>
      <c r="I219" s="32"/>
    </row>
    <row r="220" spans="1:9" ht="13.5" thickBot="1">
      <c r="A220" s="101"/>
      <c r="B220" s="31"/>
      <c r="C220" s="32"/>
      <c r="D220" s="32"/>
      <c r="E220" s="32"/>
      <c r="F220" s="32"/>
      <c r="G220" s="32"/>
      <c r="H220" s="32"/>
      <c r="I220" s="32"/>
    </row>
    <row r="221" spans="1:9" ht="24.75" customHeight="1" thickBot="1">
      <c r="A221" s="39" t="s">
        <v>0</v>
      </c>
      <c r="B221" s="12" t="s">
        <v>1</v>
      </c>
      <c r="C221" s="12" t="s">
        <v>2</v>
      </c>
      <c r="D221" s="56" t="s">
        <v>3</v>
      </c>
      <c r="E221" s="123" t="s">
        <v>4</v>
      </c>
      <c r="F221" s="124" t="s">
        <v>5</v>
      </c>
      <c r="G221" s="14" t="s">
        <v>6</v>
      </c>
      <c r="H221" s="91" t="s">
        <v>182</v>
      </c>
      <c r="I221" s="132" t="s">
        <v>183</v>
      </c>
    </row>
    <row r="222" spans="1:9" ht="12.75">
      <c r="A222" s="64">
        <v>781111101</v>
      </c>
      <c r="B222" s="1" t="s">
        <v>156</v>
      </c>
      <c r="C222" s="18">
        <v>181759558.18</v>
      </c>
      <c r="D222" s="18">
        <v>181759558.18</v>
      </c>
      <c r="E222" s="18"/>
      <c r="F222" s="18"/>
      <c r="G222" s="18"/>
      <c r="H222" s="37"/>
      <c r="I222" s="18"/>
    </row>
    <row r="223" spans="1:9" ht="12.75">
      <c r="A223" s="64">
        <v>781111102</v>
      </c>
      <c r="B223" s="1" t="s">
        <v>157</v>
      </c>
      <c r="C223" s="18">
        <v>4444998.33</v>
      </c>
      <c r="D223" s="18">
        <v>4444998.33</v>
      </c>
      <c r="E223" s="18"/>
      <c r="F223" s="18"/>
      <c r="G223" s="18"/>
      <c r="H223" s="37"/>
      <c r="I223" s="18"/>
    </row>
    <row r="224" spans="1:9" ht="12.75">
      <c r="A224" s="64">
        <v>781111103</v>
      </c>
      <c r="B224" s="1" t="s">
        <v>158</v>
      </c>
      <c r="C224" s="18">
        <v>16778666.64</v>
      </c>
      <c r="D224" s="18">
        <v>16778666.64</v>
      </c>
      <c r="E224" s="18"/>
      <c r="F224" s="18"/>
      <c r="G224" s="18"/>
      <c r="H224" s="37"/>
      <c r="I224" s="18"/>
    </row>
    <row r="225" spans="1:9" ht="12.75">
      <c r="A225" s="64">
        <v>781111104</v>
      </c>
      <c r="B225" s="1" t="s">
        <v>159</v>
      </c>
      <c r="C225" s="18">
        <v>14811027.94</v>
      </c>
      <c r="D225" s="18">
        <v>14811027.94</v>
      </c>
      <c r="E225" s="18"/>
      <c r="F225" s="18"/>
      <c r="G225" s="18"/>
      <c r="H225" s="37"/>
      <c r="I225" s="18"/>
    </row>
    <row r="226" spans="1:9" ht="12.75">
      <c r="A226" s="64">
        <v>781111105</v>
      </c>
      <c r="B226" s="1" t="s">
        <v>160</v>
      </c>
      <c r="C226" s="18">
        <v>5408010.36</v>
      </c>
      <c r="D226" s="18">
        <v>5408010.36</v>
      </c>
      <c r="E226" s="18"/>
      <c r="F226" s="18"/>
      <c r="G226" s="18"/>
      <c r="H226" s="37"/>
      <c r="I226" s="18"/>
    </row>
    <row r="227" spans="1:9" ht="12.75">
      <c r="A227" s="64">
        <v>781111106</v>
      </c>
      <c r="B227" s="1" t="s">
        <v>161</v>
      </c>
      <c r="C227" s="18">
        <v>4909666.71</v>
      </c>
      <c r="D227" s="18">
        <v>4909666.71</v>
      </c>
      <c r="E227" s="18"/>
      <c r="F227" s="18"/>
      <c r="G227" s="18"/>
      <c r="H227" s="37"/>
      <c r="I227" s="18"/>
    </row>
    <row r="228" spans="1:9" ht="12.75">
      <c r="A228" s="64">
        <v>781111207</v>
      </c>
      <c r="B228" s="1" t="s">
        <v>180</v>
      </c>
      <c r="C228" s="18">
        <v>578295.99</v>
      </c>
      <c r="D228" s="18">
        <v>578295.99</v>
      </c>
      <c r="E228" s="18"/>
      <c r="F228" s="18"/>
      <c r="G228" s="18"/>
      <c r="H228" s="37"/>
      <c r="I228" s="18"/>
    </row>
    <row r="229" spans="1:10" ht="12.75">
      <c r="A229" s="64">
        <v>781111312</v>
      </c>
      <c r="B229" s="1" t="s">
        <v>162</v>
      </c>
      <c r="C229" s="18">
        <v>26355372</v>
      </c>
      <c r="D229" s="18">
        <v>26355372</v>
      </c>
      <c r="E229" s="18"/>
      <c r="F229" s="18"/>
      <c r="G229" s="18"/>
      <c r="H229" s="37"/>
      <c r="I229" s="18"/>
      <c r="J229" s="17">
        <f>C229+C231+C233</f>
        <v>26547857</v>
      </c>
    </row>
    <row r="230" spans="1:9" ht="12.75">
      <c r="A230" s="64">
        <v>781111408</v>
      </c>
      <c r="B230" s="1" t="s">
        <v>163</v>
      </c>
      <c r="C230" s="18">
        <v>2075530</v>
      </c>
      <c r="D230" s="18"/>
      <c r="E230" s="18">
        <v>2075530</v>
      </c>
      <c r="F230" s="18"/>
      <c r="G230" s="18"/>
      <c r="H230" s="37"/>
      <c r="I230" s="18"/>
    </row>
    <row r="231" spans="1:9" ht="12.75">
      <c r="A231" s="64">
        <v>781111409</v>
      </c>
      <c r="B231" s="1" t="s">
        <v>164</v>
      </c>
      <c r="C231" s="18">
        <v>143149</v>
      </c>
      <c r="D231" s="18"/>
      <c r="E231" s="18">
        <v>143149</v>
      </c>
      <c r="F231" s="18"/>
      <c r="G231" s="18"/>
      <c r="H231" s="37"/>
      <c r="I231" s="18"/>
    </row>
    <row r="232" spans="1:9" ht="12.75">
      <c r="A232" s="64">
        <v>781111410</v>
      </c>
      <c r="B232" s="1" t="s">
        <v>165</v>
      </c>
      <c r="C232" s="18">
        <v>1000900</v>
      </c>
      <c r="D232" s="18"/>
      <c r="E232" s="18">
        <v>1000900</v>
      </c>
      <c r="F232" s="18"/>
      <c r="G232" s="18"/>
      <c r="H232" s="37"/>
      <c r="I232" s="18"/>
    </row>
    <row r="233" spans="1:9" ht="12.75">
      <c r="A233" s="64">
        <v>781111411</v>
      </c>
      <c r="B233" s="1" t="s">
        <v>166</v>
      </c>
      <c r="C233" s="18">
        <v>49336</v>
      </c>
      <c r="D233" s="18"/>
      <c r="E233" s="18">
        <v>49336</v>
      </c>
      <c r="F233" s="18"/>
      <c r="G233" s="18"/>
      <c r="H233" s="37"/>
      <c r="I233" s="18"/>
    </row>
    <row r="234" spans="1:9" ht="12.75">
      <c r="A234" s="65">
        <v>7811</v>
      </c>
      <c r="B234" s="3" t="s">
        <v>167</v>
      </c>
      <c r="C234" s="21">
        <f>SUM(C222:C233)</f>
        <v>258314511.15000007</v>
      </c>
      <c r="D234" s="21">
        <f>SUM(D222:D233)</f>
        <v>255045596.15000007</v>
      </c>
      <c r="E234" s="21">
        <f>SUM(E230:E233)</f>
        <v>3268915</v>
      </c>
      <c r="F234" s="21"/>
      <c r="G234" s="21"/>
      <c r="H234" s="46"/>
      <c r="I234" s="18"/>
    </row>
    <row r="235" spans="1:9" ht="13.5" thickBot="1">
      <c r="A235" s="4"/>
      <c r="B235" s="4"/>
      <c r="C235" s="19"/>
      <c r="D235" s="19"/>
      <c r="E235" s="19"/>
      <c r="F235" s="19"/>
      <c r="G235" s="19"/>
      <c r="H235" s="51"/>
      <c r="I235" s="19"/>
    </row>
    <row r="236" spans="1:9" ht="13.5" thickBot="1">
      <c r="A236" s="43"/>
      <c r="B236" s="66" t="s">
        <v>228</v>
      </c>
      <c r="C236" s="67">
        <f>C234+C209+C205+C198+C196+C182+C211+C184</f>
        <v>294020143.76000005</v>
      </c>
      <c r="D236" s="67">
        <f>D234+D209</f>
        <v>255512467.11000007</v>
      </c>
      <c r="E236" s="67">
        <f>E234</f>
        <v>3268915</v>
      </c>
      <c r="F236" s="67">
        <f>F205+F198+F196+F184</f>
        <v>28326156.78</v>
      </c>
      <c r="G236" s="67">
        <f>G205+G196+G211</f>
        <v>1419470.0699999998</v>
      </c>
      <c r="H236" s="40">
        <f>H182</f>
        <v>2130402.51</v>
      </c>
      <c r="I236" s="41">
        <f>I209+I211</f>
        <v>3362732.29</v>
      </c>
    </row>
    <row r="237" spans="1:9" ht="12.75">
      <c r="A237" s="35"/>
      <c r="B237" s="35"/>
      <c r="C237" s="36"/>
      <c r="D237" s="36"/>
      <c r="E237" s="36"/>
      <c r="F237" s="36"/>
      <c r="G237" s="36"/>
      <c r="H237" s="36"/>
      <c r="I237" s="36"/>
    </row>
    <row r="238" spans="2:9" ht="12.75">
      <c r="B238" s="17"/>
      <c r="C238" s="17"/>
      <c r="D238" s="17"/>
      <c r="E238" s="17"/>
      <c r="F238" s="17"/>
      <c r="G238" s="17"/>
      <c r="H238" s="17"/>
      <c r="I238" s="17"/>
    </row>
    <row r="239" spans="3:6" ht="12.75">
      <c r="C239" s="17"/>
      <c r="D239" s="17"/>
      <c r="E239" s="24"/>
      <c r="F239" s="23"/>
    </row>
    <row r="240" spans="2:6" ht="12.75">
      <c r="B240" s="17"/>
      <c r="C240" s="17"/>
      <c r="E240" s="24"/>
      <c r="F240" s="23"/>
    </row>
    <row r="241" ht="12.75">
      <c r="F241" s="23"/>
    </row>
    <row r="242" ht="12.75">
      <c r="F242" s="17"/>
    </row>
    <row r="243" spans="1:9" ht="24.75" customHeight="1">
      <c r="A243" s="74" t="s">
        <v>0</v>
      </c>
      <c r="B243" s="74" t="s">
        <v>1</v>
      </c>
      <c r="C243" s="74" t="s">
        <v>2</v>
      </c>
      <c r="D243" s="74" t="s">
        <v>3</v>
      </c>
      <c r="E243" s="75" t="s">
        <v>4</v>
      </c>
      <c r="F243" s="74" t="s">
        <v>5</v>
      </c>
      <c r="G243" s="76" t="s">
        <v>6</v>
      </c>
      <c r="H243" s="80" t="s">
        <v>182</v>
      </c>
      <c r="I243" s="75" t="s">
        <v>183</v>
      </c>
    </row>
    <row r="244" spans="1:9" ht="12.75">
      <c r="A244" s="1">
        <v>812161</v>
      </c>
      <c r="B244" s="1" t="s">
        <v>232</v>
      </c>
      <c r="C244" s="1">
        <v>677.97</v>
      </c>
      <c r="D244" s="1"/>
      <c r="E244" s="1"/>
      <c r="F244" s="1">
        <v>677.97</v>
      </c>
      <c r="G244" s="1"/>
      <c r="H244" s="1"/>
      <c r="I244" s="1"/>
    </row>
    <row r="245" spans="1:9" ht="12.75">
      <c r="A245" s="3">
        <v>8121</v>
      </c>
      <c r="B245" s="133" t="s">
        <v>232</v>
      </c>
      <c r="C245" s="3">
        <f>SUM(C244)</f>
        <v>677.97</v>
      </c>
      <c r="D245" s="1"/>
      <c r="E245" s="1"/>
      <c r="F245" s="3">
        <f>SUM(F244)</f>
        <v>677.97</v>
      </c>
      <c r="G245" s="1"/>
      <c r="H245" s="1"/>
      <c r="I245" s="1"/>
    </row>
    <row r="246" spans="1:9" ht="13.5" thickBot="1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3.5" thickBot="1">
      <c r="A247" s="48"/>
      <c r="B247" s="129" t="s">
        <v>233</v>
      </c>
      <c r="C247" s="128">
        <f>C245</f>
        <v>677.97</v>
      </c>
      <c r="D247" s="116"/>
      <c r="E247" s="116"/>
      <c r="F247" s="115">
        <f>F245</f>
        <v>677.97</v>
      </c>
      <c r="G247" s="116"/>
      <c r="H247" s="116"/>
      <c r="I247" s="117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217">
      <selection activeCell="D274" sqref="D274"/>
    </sheetView>
  </sheetViews>
  <sheetFormatPr defaultColWidth="9.140625" defaultRowHeight="12.75"/>
  <cols>
    <col min="1" max="1" width="8.57421875" style="0" customWidth="1"/>
    <col min="2" max="2" width="30.140625" style="0" customWidth="1"/>
    <col min="3" max="4" width="13.00390625" style="0" customWidth="1"/>
    <col min="5" max="5" width="11.00390625" style="0" customWidth="1"/>
    <col min="6" max="6" width="12.140625" style="0" customWidth="1"/>
    <col min="7" max="8" width="11.00390625" style="0" customWidth="1"/>
    <col min="9" max="9" width="11.28125" style="0" customWidth="1"/>
    <col min="10" max="10" width="11.140625" style="0" customWidth="1"/>
    <col min="11" max="11" width="13.8515625" style="0" bestFit="1" customWidth="1"/>
  </cols>
  <sheetData>
    <row r="1" spans="3:6" ht="12.75">
      <c r="C1" s="24" t="s">
        <v>241</v>
      </c>
      <c r="D1" s="24"/>
      <c r="E1" s="24"/>
      <c r="F1" s="24"/>
    </row>
    <row r="2" spans="1:2" ht="13.5" thickBot="1">
      <c r="A2" s="24" t="s">
        <v>238</v>
      </c>
      <c r="B2" s="24"/>
    </row>
    <row r="3" spans="1:11" ht="39" thickBot="1">
      <c r="A3" s="12" t="s">
        <v>0</v>
      </c>
      <c r="B3" s="12" t="s">
        <v>1</v>
      </c>
      <c r="C3" s="12" t="s">
        <v>2</v>
      </c>
      <c r="D3" s="12" t="s">
        <v>3</v>
      </c>
      <c r="E3" s="263" t="s">
        <v>4</v>
      </c>
      <c r="F3" s="12" t="s">
        <v>134</v>
      </c>
      <c r="G3" s="14" t="s">
        <v>6</v>
      </c>
      <c r="H3" s="91" t="s">
        <v>197</v>
      </c>
      <c r="I3" s="97" t="s">
        <v>198</v>
      </c>
      <c r="J3" s="60" t="s">
        <v>182</v>
      </c>
      <c r="K3" s="54"/>
    </row>
    <row r="4" spans="1:11" ht="12.75">
      <c r="A4" s="134">
        <v>411111</v>
      </c>
      <c r="B4" s="134" t="s">
        <v>8</v>
      </c>
      <c r="C4" s="146">
        <v>249846219.09</v>
      </c>
      <c r="D4" s="146">
        <v>246735990.6</v>
      </c>
      <c r="E4" s="146"/>
      <c r="F4" s="146">
        <v>3110228.49</v>
      </c>
      <c r="G4" s="146"/>
      <c r="H4" s="147"/>
      <c r="I4" s="147"/>
      <c r="J4" s="146"/>
      <c r="K4" s="17"/>
    </row>
    <row r="5" spans="1:11" ht="12.75">
      <c r="A5" s="135">
        <v>411112</v>
      </c>
      <c r="B5" s="135" t="s">
        <v>93</v>
      </c>
      <c r="C5" s="148">
        <v>2747115.03</v>
      </c>
      <c r="D5" s="148">
        <v>2747115.03</v>
      </c>
      <c r="E5" s="148"/>
      <c r="F5" s="148"/>
      <c r="G5" s="148"/>
      <c r="H5" s="149"/>
      <c r="I5" s="149"/>
      <c r="J5" s="148"/>
      <c r="K5" s="17"/>
    </row>
    <row r="6" spans="1:11" ht="12.75">
      <c r="A6" s="135">
        <v>411113</v>
      </c>
      <c r="B6" s="135" t="s">
        <v>9</v>
      </c>
      <c r="C6" s="148">
        <v>2875610.54</v>
      </c>
      <c r="D6" s="148">
        <v>2779935.35</v>
      </c>
      <c r="E6" s="148"/>
      <c r="F6" s="148">
        <v>95675.19</v>
      </c>
      <c r="G6" s="148"/>
      <c r="H6" s="149"/>
      <c r="I6" s="149"/>
      <c r="J6" s="148"/>
      <c r="K6" s="17"/>
    </row>
    <row r="7" spans="1:11" ht="12.75">
      <c r="A7" s="135">
        <v>411114</v>
      </c>
      <c r="B7" s="135" t="s">
        <v>10</v>
      </c>
      <c r="C7" s="148">
        <v>1776584.1</v>
      </c>
      <c r="D7" s="148">
        <v>1776584.1</v>
      </c>
      <c r="E7" s="148"/>
      <c r="F7" s="148"/>
      <c r="G7" s="148"/>
      <c r="H7" s="149"/>
      <c r="I7" s="149"/>
      <c r="J7" s="148"/>
      <c r="K7" s="17"/>
    </row>
    <row r="8" spans="1:11" ht="12.75">
      <c r="A8" s="135">
        <v>411115</v>
      </c>
      <c r="B8" s="135" t="s">
        <v>11</v>
      </c>
      <c r="C8" s="148">
        <v>19526069.89</v>
      </c>
      <c r="D8" s="148">
        <v>19526069.89</v>
      </c>
      <c r="E8" s="148"/>
      <c r="F8" s="148"/>
      <c r="G8" s="148"/>
      <c r="H8" s="149"/>
      <c r="I8" s="149"/>
      <c r="J8" s="148"/>
      <c r="K8" s="17"/>
    </row>
    <row r="9" spans="1:11" ht="12.75">
      <c r="A9" s="135">
        <v>411117</v>
      </c>
      <c r="B9" s="135" t="s">
        <v>12</v>
      </c>
      <c r="C9" s="148">
        <v>3004022.56</v>
      </c>
      <c r="D9" s="148">
        <v>3004022.56</v>
      </c>
      <c r="E9" s="148"/>
      <c r="F9" s="148"/>
      <c r="G9" s="148"/>
      <c r="H9" s="149"/>
      <c r="I9" s="149"/>
      <c r="J9" s="148"/>
      <c r="K9" s="17"/>
    </row>
    <row r="10" spans="1:11" ht="12.75">
      <c r="A10" s="136">
        <v>4111</v>
      </c>
      <c r="B10" s="136" t="s">
        <v>92</v>
      </c>
      <c r="C10" s="150">
        <f>SUM(C4:C9)</f>
        <v>279775621.21</v>
      </c>
      <c r="D10" s="150">
        <f>SUM(D4:D9)</f>
        <v>276569717.53</v>
      </c>
      <c r="E10" s="150"/>
      <c r="F10" s="150">
        <f>SUM(F4:F9)</f>
        <v>3205903.68</v>
      </c>
      <c r="G10" s="150"/>
      <c r="H10" s="151"/>
      <c r="I10" s="151"/>
      <c r="J10" s="148"/>
      <c r="K10" s="17"/>
    </row>
    <row r="11" spans="1:11" ht="12.75">
      <c r="A11" s="135">
        <v>412111</v>
      </c>
      <c r="B11" s="135" t="s">
        <v>13</v>
      </c>
      <c r="C11" s="148">
        <v>30790680.5</v>
      </c>
      <c r="D11" s="148">
        <v>30456985.72</v>
      </c>
      <c r="E11" s="148"/>
      <c r="F11" s="148">
        <v>333694.78</v>
      </c>
      <c r="G11" s="148"/>
      <c r="H11" s="149"/>
      <c r="I11" s="149"/>
      <c r="J11" s="148"/>
      <c r="K11" s="17"/>
    </row>
    <row r="12" spans="1:11" ht="12.75">
      <c r="A12" s="135">
        <v>412113</v>
      </c>
      <c r="B12" s="135" t="s">
        <v>130</v>
      </c>
      <c r="C12" s="148">
        <v>1495702.82</v>
      </c>
      <c r="D12" s="148"/>
      <c r="E12" s="148"/>
      <c r="F12" s="148">
        <v>1495702.82</v>
      </c>
      <c r="G12" s="148"/>
      <c r="H12" s="149"/>
      <c r="I12" s="149"/>
      <c r="J12" s="148"/>
      <c r="K12" s="17"/>
    </row>
    <row r="13" spans="1:11" ht="12.75">
      <c r="A13" s="136">
        <v>4121</v>
      </c>
      <c r="B13" s="136" t="s">
        <v>94</v>
      </c>
      <c r="C13" s="150">
        <f>SUM(C11:C12)</f>
        <v>32286383.32</v>
      </c>
      <c r="D13" s="150">
        <f>SUM(D11:D12)</f>
        <v>30456985.72</v>
      </c>
      <c r="E13" s="150"/>
      <c r="F13" s="150">
        <f>SUM(F11:F12)</f>
        <v>1829397.6</v>
      </c>
      <c r="G13" s="150"/>
      <c r="H13" s="151"/>
      <c r="I13" s="151"/>
      <c r="J13" s="148"/>
      <c r="K13" s="17"/>
    </row>
    <row r="14" spans="1:11" ht="12.75">
      <c r="A14" s="135">
        <v>412211</v>
      </c>
      <c r="B14" s="135" t="s">
        <v>14</v>
      </c>
      <c r="C14" s="148">
        <v>17214789.41</v>
      </c>
      <c r="D14" s="148">
        <v>17028223.71</v>
      </c>
      <c r="E14" s="148"/>
      <c r="F14" s="148">
        <v>186565.7</v>
      </c>
      <c r="G14" s="148"/>
      <c r="H14" s="149"/>
      <c r="I14" s="149"/>
      <c r="J14" s="148"/>
      <c r="K14" s="17"/>
    </row>
    <row r="15" spans="1:11" ht="12.75">
      <c r="A15" s="136">
        <v>4122</v>
      </c>
      <c r="B15" s="136" t="s">
        <v>14</v>
      </c>
      <c r="C15" s="150">
        <f>SUM(C14)</f>
        <v>17214789.41</v>
      </c>
      <c r="D15" s="150">
        <f>SUM(D14)</f>
        <v>17028223.71</v>
      </c>
      <c r="E15" s="150"/>
      <c r="F15" s="150">
        <f>SUM(F14)</f>
        <v>186565.7</v>
      </c>
      <c r="G15" s="150"/>
      <c r="H15" s="151"/>
      <c r="I15" s="151"/>
      <c r="J15" s="148"/>
      <c r="K15" s="17"/>
    </row>
    <row r="16" spans="1:11" ht="12.75">
      <c r="A16" s="135">
        <v>412311</v>
      </c>
      <c r="B16" s="135" t="s">
        <v>95</v>
      </c>
      <c r="C16" s="148">
        <v>2099364.49</v>
      </c>
      <c r="D16" s="148">
        <v>2076612.58</v>
      </c>
      <c r="E16" s="148"/>
      <c r="F16" s="148">
        <v>22751.91</v>
      </c>
      <c r="G16" s="148"/>
      <c r="H16" s="149"/>
      <c r="I16" s="149"/>
      <c r="J16" s="148"/>
      <c r="K16" s="17"/>
    </row>
    <row r="17" spans="1:11" ht="12.75">
      <c r="A17" s="136">
        <v>4123</v>
      </c>
      <c r="B17" s="136" t="s">
        <v>96</v>
      </c>
      <c r="C17" s="150">
        <f>SUM(C16)</f>
        <v>2099364.49</v>
      </c>
      <c r="D17" s="150">
        <f>SUM(D16)</f>
        <v>2076612.58</v>
      </c>
      <c r="E17" s="150"/>
      <c r="F17" s="150">
        <f>SUM(F16)</f>
        <v>22751.91</v>
      </c>
      <c r="G17" s="150"/>
      <c r="H17" s="151"/>
      <c r="I17" s="151"/>
      <c r="J17" s="148"/>
      <c r="K17" s="17"/>
    </row>
    <row r="18" spans="1:11" ht="12.75">
      <c r="A18" s="135">
        <v>413142</v>
      </c>
      <c r="B18" s="135" t="s">
        <v>185</v>
      </c>
      <c r="C18" s="148">
        <v>271.11</v>
      </c>
      <c r="D18" s="150"/>
      <c r="E18" s="150"/>
      <c r="F18" s="148">
        <v>271.11</v>
      </c>
      <c r="G18" s="150"/>
      <c r="H18" s="151"/>
      <c r="I18" s="151"/>
      <c r="J18" s="148"/>
      <c r="K18" s="17"/>
    </row>
    <row r="19" spans="1:11" ht="12.75">
      <c r="A19" s="135">
        <v>413151</v>
      </c>
      <c r="B19" s="135" t="s">
        <v>15</v>
      </c>
      <c r="C19" s="148">
        <v>132799.29</v>
      </c>
      <c r="D19" s="148"/>
      <c r="E19" s="148"/>
      <c r="F19" s="148"/>
      <c r="G19" s="148">
        <v>132799.29</v>
      </c>
      <c r="H19" s="149"/>
      <c r="I19" s="149"/>
      <c r="J19" s="148"/>
      <c r="K19" s="17"/>
    </row>
    <row r="20" spans="1:11" ht="12.75">
      <c r="A20" s="136">
        <v>4131</v>
      </c>
      <c r="B20" s="136" t="s">
        <v>97</v>
      </c>
      <c r="C20" s="150">
        <f>SUM(C18:C19)</f>
        <v>133070.4</v>
      </c>
      <c r="D20" s="150"/>
      <c r="E20" s="150"/>
      <c r="F20" s="150">
        <f>SUM(F18:F19)</f>
        <v>271.11</v>
      </c>
      <c r="G20" s="150">
        <f>SUM(G19)</f>
        <v>132799.29</v>
      </c>
      <c r="H20" s="151"/>
      <c r="I20" s="151"/>
      <c r="J20" s="148"/>
      <c r="K20" s="17"/>
    </row>
    <row r="21" spans="1:11" ht="12.75">
      <c r="A21" s="135">
        <v>414111</v>
      </c>
      <c r="B21" s="135" t="s">
        <v>16</v>
      </c>
      <c r="C21" s="148">
        <v>4861341.83</v>
      </c>
      <c r="D21" s="148"/>
      <c r="E21" s="148"/>
      <c r="F21" s="148">
        <v>8225.24</v>
      </c>
      <c r="G21" s="148"/>
      <c r="H21" s="149">
        <v>4853116.59</v>
      </c>
      <c r="I21" s="149"/>
      <c r="J21" s="148"/>
      <c r="K21" s="17"/>
    </row>
    <row r="22" spans="1:11" ht="12.75">
      <c r="A22" s="135">
        <v>414121</v>
      </c>
      <c r="B22" s="135" t="s">
        <v>17</v>
      </c>
      <c r="C22" s="148">
        <v>741930.6</v>
      </c>
      <c r="D22" s="148">
        <v>741930.6</v>
      </c>
      <c r="E22" s="148"/>
      <c r="F22" s="148"/>
      <c r="G22" s="148"/>
      <c r="H22" s="149"/>
      <c r="I22" s="149"/>
      <c r="J22" s="148"/>
      <c r="K22" s="17"/>
    </row>
    <row r="23" spans="1:11" ht="12.75">
      <c r="A23" s="135">
        <v>414131</v>
      </c>
      <c r="B23" s="135" t="s">
        <v>18</v>
      </c>
      <c r="C23" s="148">
        <v>217948.79</v>
      </c>
      <c r="D23" s="148"/>
      <c r="E23" s="148"/>
      <c r="F23" s="148">
        <v>39947.75</v>
      </c>
      <c r="G23" s="148"/>
      <c r="H23" s="149">
        <v>178001.04</v>
      </c>
      <c r="I23" s="149"/>
      <c r="J23" s="148"/>
      <c r="K23" s="17"/>
    </row>
    <row r="24" spans="1:11" ht="12.75">
      <c r="A24" s="136">
        <v>4141</v>
      </c>
      <c r="B24" s="136" t="s">
        <v>98</v>
      </c>
      <c r="C24" s="150">
        <f>SUM(C21:C23)</f>
        <v>5821221.22</v>
      </c>
      <c r="D24" s="150">
        <f>SUM(D21:D23)</f>
        <v>741930.6</v>
      </c>
      <c r="E24" s="150"/>
      <c r="F24" s="150">
        <f>SUM(F21:F23)</f>
        <v>48172.99</v>
      </c>
      <c r="G24" s="150"/>
      <c r="H24" s="151">
        <f>SUM(H21:H23)</f>
        <v>5031117.63</v>
      </c>
      <c r="I24" s="151"/>
      <c r="J24" s="148"/>
      <c r="K24" s="17"/>
    </row>
    <row r="25" spans="1:11" ht="12.75">
      <c r="A25" s="135">
        <v>414311</v>
      </c>
      <c r="B25" s="135" t="s">
        <v>19</v>
      </c>
      <c r="C25" s="148">
        <v>2493217.4</v>
      </c>
      <c r="D25" s="148">
        <v>2020195</v>
      </c>
      <c r="E25" s="148"/>
      <c r="F25" s="148">
        <v>473022.4</v>
      </c>
      <c r="G25" s="148"/>
      <c r="H25" s="149"/>
      <c r="I25" s="149"/>
      <c r="J25" s="148"/>
      <c r="K25" s="17"/>
    </row>
    <row r="26" spans="1:11" ht="12.75">
      <c r="A26" s="135">
        <v>414314</v>
      </c>
      <c r="B26" s="135" t="s">
        <v>20</v>
      </c>
      <c r="C26" s="148">
        <v>340434</v>
      </c>
      <c r="D26" s="148"/>
      <c r="E26" s="148"/>
      <c r="F26" s="148">
        <v>340434</v>
      </c>
      <c r="G26" s="148"/>
      <c r="H26" s="149"/>
      <c r="I26" s="149"/>
      <c r="J26" s="148"/>
      <c r="K26" s="17"/>
    </row>
    <row r="27" spans="1:11" ht="12.75">
      <c r="A27" s="136">
        <v>4143</v>
      </c>
      <c r="B27" s="136" t="s">
        <v>99</v>
      </c>
      <c r="C27" s="150">
        <f>SUM(C25:C26)</f>
        <v>2833651.4</v>
      </c>
      <c r="D27" s="150">
        <f>SUM(D25:D26)</f>
        <v>2020195</v>
      </c>
      <c r="E27" s="150"/>
      <c r="F27" s="150">
        <f>SUM(F25:F26)</f>
        <v>813456.4</v>
      </c>
      <c r="G27" s="150"/>
      <c r="H27" s="151"/>
      <c r="I27" s="151"/>
      <c r="J27" s="148"/>
      <c r="K27" s="17"/>
    </row>
    <row r="28" spans="1:11" ht="12.75">
      <c r="A28" s="135">
        <v>414411</v>
      </c>
      <c r="B28" s="135" t="s">
        <v>186</v>
      </c>
      <c r="C28" s="148">
        <v>13000</v>
      </c>
      <c r="D28" s="150"/>
      <c r="E28" s="150"/>
      <c r="F28" s="148">
        <v>13000</v>
      </c>
      <c r="G28" s="150"/>
      <c r="H28" s="151"/>
      <c r="I28" s="151"/>
      <c r="J28" s="148"/>
      <c r="K28" s="17"/>
    </row>
    <row r="29" spans="1:11" ht="12.75">
      <c r="A29" s="136">
        <v>4144</v>
      </c>
      <c r="B29" s="136" t="s">
        <v>186</v>
      </c>
      <c r="C29" s="150">
        <f>SUM(C28)</f>
        <v>13000</v>
      </c>
      <c r="D29" s="150"/>
      <c r="E29" s="150"/>
      <c r="F29" s="150">
        <f>SUM(F28)</f>
        <v>13000</v>
      </c>
      <c r="G29" s="150"/>
      <c r="H29" s="151"/>
      <c r="I29" s="151"/>
      <c r="J29" s="148"/>
      <c r="K29" s="17"/>
    </row>
    <row r="30" spans="1:11" ht="12.75">
      <c r="A30" s="135">
        <v>415112</v>
      </c>
      <c r="B30" s="135" t="s">
        <v>21</v>
      </c>
      <c r="C30" s="148">
        <v>7239090.63</v>
      </c>
      <c r="D30" s="148">
        <v>6780130.78</v>
      </c>
      <c r="E30" s="148"/>
      <c r="F30" s="148">
        <v>458959.85</v>
      </c>
      <c r="G30" s="148"/>
      <c r="H30" s="149"/>
      <c r="I30" s="149"/>
      <c r="J30" s="148"/>
      <c r="K30" s="17"/>
    </row>
    <row r="31" spans="1:11" ht="12.75">
      <c r="A31" s="136">
        <v>4151</v>
      </c>
      <c r="B31" s="136" t="s">
        <v>100</v>
      </c>
      <c r="C31" s="150">
        <f>SUM(C30)</f>
        <v>7239090.63</v>
      </c>
      <c r="D31" s="150">
        <f>SUM(D30)</f>
        <v>6780130.78</v>
      </c>
      <c r="E31" s="150"/>
      <c r="F31" s="150">
        <f>SUM(F30)</f>
        <v>458959.85</v>
      </c>
      <c r="G31" s="150"/>
      <c r="H31" s="151"/>
      <c r="I31" s="151"/>
      <c r="J31" s="148"/>
      <c r="K31" s="17"/>
    </row>
    <row r="32" spans="1:11" ht="12.75">
      <c r="A32" s="135">
        <v>416111</v>
      </c>
      <c r="B32" s="135" t="s">
        <v>187</v>
      </c>
      <c r="C32" s="148">
        <v>6628561.18</v>
      </c>
      <c r="D32" s="148">
        <v>6628561.18</v>
      </c>
      <c r="E32" s="148"/>
      <c r="F32" s="148"/>
      <c r="G32" s="148"/>
      <c r="H32" s="151"/>
      <c r="I32" s="151"/>
      <c r="J32" s="148"/>
      <c r="K32" s="17"/>
    </row>
    <row r="33" spans="1:11" ht="12.75">
      <c r="A33" s="136">
        <v>4161</v>
      </c>
      <c r="B33" s="136" t="s">
        <v>188</v>
      </c>
      <c r="C33" s="150">
        <f>SUM(C32)</f>
        <v>6628561.18</v>
      </c>
      <c r="D33" s="150">
        <f>SUM(D32)</f>
        <v>6628561.18</v>
      </c>
      <c r="E33" s="150"/>
      <c r="F33" s="150">
        <f>SUM(F32)</f>
        <v>0</v>
      </c>
      <c r="G33" s="150"/>
      <c r="H33" s="151"/>
      <c r="I33" s="151"/>
      <c r="J33" s="148"/>
      <c r="K33" s="17"/>
    </row>
    <row r="34" spans="1:11" ht="13.5" thickBot="1">
      <c r="A34" s="136"/>
      <c r="B34" s="136"/>
      <c r="C34" s="150"/>
      <c r="D34" s="150"/>
      <c r="E34" s="150"/>
      <c r="F34" s="150"/>
      <c r="G34" s="150"/>
      <c r="H34" s="151"/>
      <c r="I34" s="151"/>
      <c r="J34" s="148"/>
      <c r="K34" s="17"/>
    </row>
    <row r="35" spans="1:11" ht="24.75" thickBot="1">
      <c r="A35" s="226" t="s">
        <v>0</v>
      </c>
      <c r="B35" s="227" t="s">
        <v>1</v>
      </c>
      <c r="C35" s="142" t="s">
        <v>2</v>
      </c>
      <c r="D35" s="142" t="s">
        <v>3</v>
      </c>
      <c r="E35" s="154" t="s">
        <v>4</v>
      </c>
      <c r="F35" s="142" t="s">
        <v>134</v>
      </c>
      <c r="G35" s="155" t="s">
        <v>6</v>
      </c>
      <c r="H35" s="156" t="s">
        <v>7</v>
      </c>
      <c r="I35" s="157" t="s">
        <v>198</v>
      </c>
      <c r="J35" s="158" t="s">
        <v>182</v>
      </c>
      <c r="K35" s="17"/>
    </row>
    <row r="36" spans="1:11" ht="12.75">
      <c r="A36" s="135">
        <v>421111</v>
      </c>
      <c r="B36" s="135" t="s">
        <v>22</v>
      </c>
      <c r="C36" s="148">
        <v>1417678.66</v>
      </c>
      <c r="D36" s="148">
        <v>1142375.16</v>
      </c>
      <c r="E36" s="148"/>
      <c r="F36" s="148">
        <v>260571.36</v>
      </c>
      <c r="G36" s="148">
        <v>14732.14</v>
      </c>
      <c r="H36" s="149"/>
      <c r="I36" s="149"/>
      <c r="J36" s="148"/>
      <c r="K36" s="17"/>
    </row>
    <row r="37" spans="1:11" ht="12.75">
      <c r="A37" s="136">
        <v>4211</v>
      </c>
      <c r="B37" s="136" t="s">
        <v>101</v>
      </c>
      <c r="C37" s="150">
        <f aca="true" t="shared" si="0" ref="C37:I37">SUM(C36)</f>
        <v>1417678.66</v>
      </c>
      <c r="D37" s="150">
        <f t="shared" si="0"/>
        <v>1142375.16</v>
      </c>
      <c r="E37" s="150">
        <f t="shared" si="0"/>
        <v>0</v>
      </c>
      <c r="F37" s="150">
        <f t="shared" si="0"/>
        <v>260571.36</v>
      </c>
      <c r="G37" s="150">
        <f t="shared" si="0"/>
        <v>14732.14</v>
      </c>
      <c r="H37" s="151">
        <f t="shared" si="0"/>
        <v>0</v>
      </c>
      <c r="I37" s="151">
        <f t="shared" si="0"/>
        <v>0</v>
      </c>
      <c r="J37" s="148"/>
      <c r="K37" s="17"/>
    </row>
    <row r="38" spans="1:11" ht="12.75">
      <c r="A38" s="135">
        <v>421211</v>
      </c>
      <c r="B38" s="135" t="s">
        <v>23</v>
      </c>
      <c r="C38" s="148">
        <v>5855709.77</v>
      </c>
      <c r="D38" s="148">
        <v>4565298.49</v>
      </c>
      <c r="E38" s="148"/>
      <c r="F38" s="148"/>
      <c r="G38" s="148">
        <v>1290411.28</v>
      </c>
      <c r="H38" s="149"/>
      <c r="I38" s="149"/>
      <c r="J38" s="148"/>
      <c r="K38" s="17"/>
    </row>
    <row r="39" spans="1:11" ht="12.75">
      <c r="A39" s="135">
        <v>421225</v>
      </c>
      <c r="B39" s="135" t="s">
        <v>24</v>
      </c>
      <c r="C39" s="148">
        <v>5494947.84</v>
      </c>
      <c r="D39" s="148">
        <v>5494947.84</v>
      </c>
      <c r="E39" s="148"/>
      <c r="F39" s="148"/>
      <c r="G39" s="148"/>
      <c r="H39" s="149"/>
      <c r="I39" s="149"/>
      <c r="J39" s="148"/>
      <c r="K39" s="17"/>
    </row>
    <row r="40" spans="1:11" ht="12.75">
      <c r="A40" s="136">
        <v>4212</v>
      </c>
      <c r="B40" s="136" t="s">
        <v>102</v>
      </c>
      <c r="C40" s="150">
        <f>SUM(C38:C39)</f>
        <v>11350657.61</v>
      </c>
      <c r="D40" s="150">
        <f>SUM(D38:D39)</f>
        <v>10060246.33</v>
      </c>
      <c r="E40" s="150"/>
      <c r="F40" s="150"/>
      <c r="G40" s="150">
        <f>SUM(G38:G39)</f>
        <v>1290411.28</v>
      </c>
      <c r="H40" s="151"/>
      <c r="I40" s="151"/>
      <c r="J40" s="148"/>
      <c r="K40" s="17"/>
    </row>
    <row r="41" spans="1:11" ht="12.75">
      <c r="A41" s="135">
        <v>421311</v>
      </c>
      <c r="B41" s="135" t="s">
        <v>25</v>
      </c>
      <c r="C41" s="148">
        <v>1786835.65</v>
      </c>
      <c r="D41" s="148">
        <v>1560910.82</v>
      </c>
      <c r="E41" s="148">
        <v>197548.91</v>
      </c>
      <c r="F41" s="148"/>
      <c r="G41" s="148">
        <v>28375.92</v>
      </c>
      <c r="H41" s="149"/>
      <c r="I41" s="149"/>
      <c r="J41" s="148"/>
      <c r="K41" s="17"/>
    </row>
    <row r="42" spans="1:11" ht="12.75">
      <c r="A42" s="135">
        <v>421321</v>
      </c>
      <c r="B42" s="135" t="s">
        <v>242</v>
      </c>
      <c r="C42" s="148">
        <v>125730</v>
      </c>
      <c r="D42" s="148">
        <v>125730</v>
      </c>
      <c r="E42" s="148"/>
      <c r="F42" s="148"/>
      <c r="G42" s="148"/>
      <c r="H42" s="149"/>
      <c r="I42" s="149"/>
      <c r="J42" s="148"/>
      <c r="K42" s="17"/>
    </row>
    <row r="43" spans="1:11" ht="12.75">
      <c r="A43" s="135">
        <v>421324</v>
      </c>
      <c r="B43" s="135" t="s">
        <v>26</v>
      </c>
      <c r="C43" s="148">
        <v>1002638.21</v>
      </c>
      <c r="D43" s="148">
        <v>704593</v>
      </c>
      <c r="E43" s="148">
        <v>89586.85</v>
      </c>
      <c r="F43" s="148"/>
      <c r="G43" s="148">
        <v>208458.36</v>
      </c>
      <c r="H43" s="149"/>
      <c r="I43" s="149"/>
      <c r="J43" s="148"/>
      <c r="K43" s="17"/>
    </row>
    <row r="44" spans="1:11" ht="12.75">
      <c r="A44" s="135">
        <v>421325</v>
      </c>
      <c r="B44" s="135" t="s">
        <v>222</v>
      </c>
      <c r="C44" s="148">
        <v>4500</v>
      </c>
      <c r="D44" s="148">
        <v>4500</v>
      </c>
      <c r="E44" s="148"/>
      <c r="F44" s="148"/>
      <c r="G44" s="148"/>
      <c r="H44" s="149"/>
      <c r="I44" s="149"/>
      <c r="J44" s="148"/>
      <c r="K44" s="17"/>
    </row>
    <row r="45" spans="1:11" ht="12.75">
      <c r="A45" s="136">
        <v>4213</v>
      </c>
      <c r="B45" s="136" t="s">
        <v>103</v>
      </c>
      <c r="C45" s="150">
        <f>SUM(C41:C44)</f>
        <v>2919703.86</v>
      </c>
      <c r="D45" s="150">
        <f>SUM(D41:D44)</f>
        <v>2395733.8200000003</v>
      </c>
      <c r="E45" s="150">
        <f>SUM(E41:E43)</f>
        <v>287135.76</v>
      </c>
      <c r="F45" s="150">
        <f>SUM(F41:F43)</f>
        <v>0</v>
      </c>
      <c r="G45" s="150">
        <f>SUM(G41:G43)</f>
        <v>236834.27999999997</v>
      </c>
      <c r="H45" s="151"/>
      <c r="I45" s="151"/>
      <c r="J45" s="148"/>
      <c r="K45" s="17"/>
    </row>
    <row r="46" spans="1:11" ht="12.75">
      <c r="A46" s="135">
        <v>421411</v>
      </c>
      <c r="B46" s="135" t="s">
        <v>27</v>
      </c>
      <c r="C46" s="148">
        <v>515041.09</v>
      </c>
      <c r="D46" s="148">
        <v>505049.28</v>
      </c>
      <c r="E46" s="148"/>
      <c r="F46" s="148"/>
      <c r="G46" s="148">
        <v>9991.81</v>
      </c>
      <c r="H46" s="149"/>
      <c r="I46" s="149"/>
      <c r="J46" s="148"/>
      <c r="K46" s="17"/>
    </row>
    <row r="47" spans="1:11" ht="12.75">
      <c r="A47" s="135">
        <v>421412</v>
      </c>
      <c r="B47" s="135" t="s">
        <v>28</v>
      </c>
      <c r="C47" s="148">
        <v>53100</v>
      </c>
      <c r="D47" s="148"/>
      <c r="E47" s="148"/>
      <c r="F47" s="148">
        <v>53100</v>
      </c>
      <c r="G47" s="148"/>
      <c r="H47" s="149"/>
      <c r="I47" s="149"/>
      <c r="J47" s="148"/>
      <c r="K47" s="17"/>
    </row>
    <row r="48" spans="1:11" ht="12.75">
      <c r="A48" s="135">
        <v>421414</v>
      </c>
      <c r="B48" s="135" t="s">
        <v>29</v>
      </c>
      <c r="C48" s="148">
        <v>851740.23</v>
      </c>
      <c r="D48" s="148"/>
      <c r="E48" s="148"/>
      <c r="F48" s="148">
        <v>851740.23</v>
      </c>
      <c r="G48" s="148"/>
      <c r="H48" s="149"/>
      <c r="I48" s="149"/>
      <c r="J48" s="148"/>
      <c r="K48" s="17"/>
    </row>
    <row r="49" spans="1:11" ht="12.75">
      <c r="A49" s="135">
        <v>421419</v>
      </c>
      <c r="B49" s="135" t="s">
        <v>202</v>
      </c>
      <c r="C49" s="148">
        <v>7698.7</v>
      </c>
      <c r="D49" s="148"/>
      <c r="E49" s="148"/>
      <c r="F49" s="148">
        <v>7698.7</v>
      </c>
      <c r="G49" s="148"/>
      <c r="H49" s="149"/>
      <c r="I49" s="149"/>
      <c r="J49" s="148"/>
      <c r="K49" s="17"/>
    </row>
    <row r="50" spans="1:11" ht="12.75">
      <c r="A50" s="135">
        <v>421421</v>
      </c>
      <c r="B50" s="135" t="s">
        <v>189</v>
      </c>
      <c r="C50" s="148">
        <v>17000</v>
      </c>
      <c r="D50" s="148">
        <v>11000</v>
      </c>
      <c r="E50" s="148"/>
      <c r="F50" s="148">
        <v>6000</v>
      </c>
      <c r="G50" s="148"/>
      <c r="H50" s="149"/>
      <c r="I50" s="149"/>
      <c r="J50" s="148"/>
      <c r="K50" s="17"/>
    </row>
    <row r="51" spans="1:11" ht="12.75">
      <c r="A51" s="135">
        <v>421422</v>
      </c>
      <c r="B51" s="135" t="s">
        <v>31</v>
      </c>
      <c r="C51" s="148">
        <v>176692</v>
      </c>
      <c r="D51" s="148">
        <v>173037</v>
      </c>
      <c r="E51" s="148"/>
      <c r="F51" s="148">
        <v>3655</v>
      </c>
      <c r="G51" s="148"/>
      <c r="H51" s="149"/>
      <c r="I51" s="149"/>
      <c r="J51" s="148"/>
      <c r="K51" s="17"/>
    </row>
    <row r="52" spans="1:11" ht="12.75">
      <c r="A52" s="136">
        <v>4214</v>
      </c>
      <c r="B52" s="136" t="s">
        <v>104</v>
      </c>
      <c r="C52" s="150">
        <f>SUM(C46:C51)</f>
        <v>1621272.02</v>
      </c>
      <c r="D52" s="150">
        <f>SUM(D46:D51)</f>
        <v>689086.28</v>
      </c>
      <c r="E52" s="150"/>
      <c r="F52" s="150">
        <f>SUM(F46:F51)</f>
        <v>922193.9299999999</v>
      </c>
      <c r="G52" s="150">
        <f>SUM(G46:G51)</f>
        <v>9991.81</v>
      </c>
      <c r="H52" s="151"/>
      <c r="I52" s="151"/>
      <c r="J52" s="148"/>
      <c r="K52" s="17"/>
    </row>
    <row r="53" spans="1:11" ht="12.75">
      <c r="A53" s="228">
        <v>421511</v>
      </c>
      <c r="B53" s="229" t="s">
        <v>190</v>
      </c>
      <c r="C53" s="159">
        <v>95235.07</v>
      </c>
      <c r="D53" s="159">
        <v>81630.06</v>
      </c>
      <c r="E53" s="160">
        <v>13605.01</v>
      </c>
      <c r="F53" s="161"/>
      <c r="G53" s="162"/>
      <c r="H53" s="163"/>
      <c r="I53" s="164"/>
      <c r="J53" s="146"/>
      <c r="K53" s="17"/>
    </row>
    <row r="54" spans="1:11" ht="12.75">
      <c r="A54" s="135">
        <v>421512</v>
      </c>
      <c r="B54" s="230" t="s">
        <v>32</v>
      </c>
      <c r="C54" s="148">
        <v>201308</v>
      </c>
      <c r="D54" s="148">
        <v>201308</v>
      </c>
      <c r="E54" s="148"/>
      <c r="F54" s="148"/>
      <c r="G54" s="148"/>
      <c r="H54" s="149"/>
      <c r="I54" s="149"/>
      <c r="J54" s="148"/>
      <c r="K54" s="17"/>
    </row>
    <row r="55" spans="1:11" ht="12.75">
      <c r="A55" s="135">
        <v>421513</v>
      </c>
      <c r="B55" s="135" t="s">
        <v>33</v>
      </c>
      <c r="C55" s="148">
        <v>649111.37</v>
      </c>
      <c r="D55" s="148">
        <v>587981.16</v>
      </c>
      <c r="E55" s="148">
        <v>61130.21</v>
      </c>
      <c r="F55" s="148"/>
      <c r="G55" s="148"/>
      <c r="H55" s="149"/>
      <c r="I55" s="149"/>
      <c r="J55" s="148"/>
      <c r="K55" s="17"/>
    </row>
    <row r="56" spans="1:11" ht="12.75">
      <c r="A56" s="135">
        <v>421519</v>
      </c>
      <c r="B56" s="135" t="s">
        <v>34</v>
      </c>
      <c r="C56" s="148">
        <v>104000</v>
      </c>
      <c r="D56" s="148">
        <v>104000</v>
      </c>
      <c r="E56" s="148"/>
      <c r="F56" s="148"/>
      <c r="G56" s="148"/>
      <c r="H56" s="149"/>
      <c r="I56" s="149"/>
      <c r="J56" s="148"/>
      <c r="K56" s="17"/>
    </row>
    <row r="57" spans="1:11" ht="12.75">
      <c r="A57" s="135">
        <v>421521</v>
      </c>
      <c r="B57" s="135" t="s">
        <v>35</v>
      </c>
      <c r="C57" s="148">
        <v>391076.56</v>
      </c>
      <c r="D57" s="148">
        <v>344559.79</v>
      </c>
      <c r="E57" s="148">
        <v>46516.77</v>
      </c>
      <c r="F57" s="148"/>
      <c r="G57" s="148"/>
      <c r="H57" s="149"/>
      <c r="I57" s="149"/>
      <c r="J57" s="148"/>
      <c r="K57" s="17"/>
    </row>
    <row r="58" spans="1:11" ht="12.75">
      <c r="A58" s="136">
        <v>4215</v>
      </c>
      <c r="B58" s="136" t="s">
        <v>105</v>
      </c>
      <c r="C58" s="150">
        <f>SUM(C53:C57)</f>
        <v>1440731</v>
      </c>
      <c r="D58" s="150">
        <f>SUM(D53:D57)</f>
        <v>1319479.01</v>
      </c>
      <c r="E58" s="150">
        <f>SUM(E53:E57)</f>
        <v>121251.98999999999</v>
      </c>
      <c r="F58" s="150">
        <f>SUM(F54:F57)</f>
        <v>0</v>
      </c>
      <c r="G58" s="150"/>
      <c r="H58" s="151"/>
      <c r="I58" s="151"/>
      <c r="J58" s="148"/>
      <c r="K58" s="17"/>
    </row>
    <row r="59" spans="1:11" ht="12.75">
      <c r="A59" s="135">
        <v>422111</v>
      </c>
      <c r="B59" s="135" t="s">
        <v>36</v>
      </c>
      <c r="C59" s="148">
        <v>24042</v>
      </c>
      <c r="D59" s="148"/>
      <c r="E59" s="148"/>
      <c r="F59" s="148">
        <v>22183</v>
      </c>
      <c r="G59" s="148">
        <v>1859</v>
      </c>
      <c r="H59" s="149"/>
      <c r="I59" s="149"/>
      <c r="J59" s="148"/>
      <c r="K59" s="17"/>
    </row>
    <row r="60" spans="1:11" ht="12.75">
      <c r="A60" s="135">
        <v>422121</v>
      </c>
      <c r="B60" s="135" t="s">
        <v>37</v>
      </c>
      <c r="C60" s="148">
        <v>118265.08</v>
      </c>
      <c r="D60" s="148"/>
      <c r="E60" s="148"/>
      <c r="F60" s="148">
        <v>113793.49</v>
      </c>
      <c r="G60" s="148">
        <v>4471.59</v>
      </c>
      <c r="H60" s="149"/>
      <c r="I60" s="149"/>
      <c r="J60" s="148"/>
      <c r="K60" s="17"/>
    </row>
    <row r="61" spans="1:11" ht="12.75">
      <c r="A61" s="135">
        <v>422194</v>
      </c>
      <c r="B61" s="135" t="s">
        <v>38</v>
      </c>
      <c r="C61" s="148">
        <v>20057</v>
      </c>
      <c r="D61" s="148"/>
      <c r="E61" s="148"/>
      <c r="F61" s="148">
        <v>20057</v>
      </c>
      <c r="G61" s="148"/>
      <c r="H61" s="149"/>
      <c r="I61" s="149"/>
      <c r="J61" s="148"/>
      <c r="K61" s="17"/>
    </row>
    <row r="62" spans="1:11" ht="12.75">
      <c r="A62" s="135">
        <v>422199</v>
      </c>
      <c r="B62" s="135" t="s">
        <v>39</v>
      </c>
      <c r="C62" s="148">
        <v>22725</v>
      </c>
      <c r="D62" s="148"/>
      <c r="E62" s="148"/>
      <c r="F62" s="148">
        <v>22725</v>
      </c>
      <c r="G62" s="148"/>
      <c r="H62" s="149"/>
      <c r="I62" s="149"/>
      <c r="J62" s="148"/>
      <c r="K62" s="17"/>
    </row>
    <row r="63" spans="1:11" ht="12.75">
      <c r="A63" s="136">
        <v>4221</v>
      </c>
      <c r="B63" s="136" t="s">
        <v>106</v>
      </c>
      <c r="C63" s="150">
        <f>SUM(C59:C62)</f>
        <v>185089.08000000002</v>
      </c>
      <c r="D63" s="150"/>
      <c r="E63" s="150"/>
      <c r="F63" s="150">
        <f>SUM(F59:F62)</f>
        <v>178758.49</v>
      </c>
      <c r="G63" s="150">
        <f>SUM(G59:G62)</f>
        <v>6330.59</v>
      </c>
      <c r="H63" s="151"/>
      <c r="I63" s="151"/>
      <c r="J63" s="148"/>
      <c r="K63" s="17"/>
    </row>
    <row r="64" spans="1:11" ht="12.75">
      <c r="A64" s="135">
        <v>423221</v>
      </c>
      <c r="B64" s="135" t="s">
        <v>243</v>
      </c>
      <c r="C64" s="148">
        <v>5280</v>
      </c>
      <c r="D64" s="148">
        <v>5280</v>
      </c>
      <c r="E64" s="148"/>
      <c r="F64" s="148"/>
      <c r="G64" s="148"/>
      <c r="H64" s="149"/>
      <c r="I64" s="149"/>
      <c r="J64" s="148"/>
      <c r="K64" s="17"/>
    </row>
    <row r="65" spans="1:11" ht="12.75">
      <c r="A65" s="135">
        <v>423291</v>
      </c>
      <c r="B65" s="135" t="s">
        <v>40</v>
      </c>
      <c r="C65" s="148">
        <v>432618</v>
      </c>
      <c r="D65" s="148">
        <v>249018</v>
      </c>
      <c r="E65" s="148"/>
      <c r="F65" s="148">
        <v>183600</v>
      </c>
      <c r="G65" s="148"/>
      <c r="H65" s="149"/>
      <c r="I65" s="149"/>
      <c r="J65" s="148"/>
      <c r="K65" s="17"/>
    </row>
    <row r="66" spans="1:11" ht="12.75">
      <c r="A66" s="136">
        <v>4232</v>
      </c>
      <c r="B66" s="136" t="s">
        <v>107</v>
      </c>
      <c r="C66" s="150">
        <f>SUM(C64:C65)</f>
        <v>437898</v>
      </c>
      <c r="D66" s="150">
        <f>SUM(D64:D65)</f>
        <v>254298</v>
      </c>
      <c r="E66" s="150"/>
      <c r="F66" s="150">
        <f>SUM(F65)</f>
        <v>183600</v>
      </c>
      <c r="G66" s="150"/>
      <c r="H66" s="151"/>
      <c r="I66" s="151"/>
      <c r="J66" s="148"/>
      <c r="K66" s="17"/>
    </row>
    <row r="67" spans="1:11" ht="12.75">
      <c r="A67" s="136"/>
      <c r="B67" s="136"/>
      <c r="C67" s="150"/>
      <c r="D67" s="150"/>
      <c r="E67" s="150"/>
      <c r="F67" s="150"/>
      <c r="G67" s="150"/>
      <c r="H67" s="151"/>
      <c r="I67" s="151"/>
      <c r="J67" s="148"/>
      <c r="K67" s="17"/>
    </row>
    <row r="68" spans="1:11" ht="12.75">
      <c r="A68" s="136"/>
      <c r="B68" s="136"/>
      <c r="C68" s="150"/>
      <c r="D68" s="150"/>
      <c r="E68" s="150"/>
      <c r="F68" s="150"/>
      <c r="G68" s="150"/>
      <c r="H68" s="151"/>
      <c r="I68" s="151"/>
      <c r="J68" s="148"/>
      <c r="K68" s="17"/>
    </row>
    <row r="69" spans="1:11" ht="13.5" thickBot="1">
      <c r="A69" s="136"/>
      <c r="B69" s="136"/>
      <c r="C69" s="150"/>
      <c r="D69" s="150"/>
      <c r="E69" s="150"/>
      <c r="F69" s="150"/>
      <c r="G69" s="150"/>
      <c r="H69" s="151"/>
      <c r="I69" s="151"/>
      <c r="J69" s="148"/>
      <c r="K69" s="17"/>
    </row>
    <row r="70" spans="1:11" ht="24.75" thickBot="1">
      <c r="A70" s="226" t="s">
        <v>0</v>
      </c>
      <c r="B70" s="227" t="s">
        <v>1</v>
      </c>
      <c r="C70" s="142" t="s">
        <v>2</v>
      </c>
      <c r="D70" s="142" t="s">
        <v>3</v>
      </c>
      <c r="E70" s="154" t="s">
        <v>4</v>
      </c>
      <c r="F70" s="167" t="s">
        <v>134</v>
      </c>
      <c r="G70" s="168" t="s">
        <v>6</v>
      </c>
      <c r="H70" s="169" t="s">
        <v>7</v>
      </c>
      <c r="I70" s="157" t="s">
        <v>198</v>
      </c>
      <c r="J70" s="158" t="s">
        <v>182</v>
      </c>
      <c r="K70" s="17"/>
    </row>
    <row r="71" spans="1:11" ht="12.75">
      <c r="A71" s="135">
        <v>423311</v>
      </c>
      <c r="B71" s="135" t="s">
        <v>42</v>
      </c>
      <c r="C71" s="148">
        <v>295408</v>
      </c>
      <c r="D71" s="148"/>
      <c r="E71" s="148"/>
      <c r="F71" s="148">
        <v>295408</v>
      </c>
      <c r="G71" s="148"/>
      <c r="H71" s="149"/>
      <c r="I71" s="149"/>
      <c r="J71" s="148"/>
      <c r="K71" s="17"/>
    </row>
    <row r="72" spans="1:11" ht="12.75">
      <c r="A72" s="135">
        <v>423321</v>
      </c>
      <c r="B72" s="135" t="s">
        <v>41</v>
      </c>
      <c r="C72" s="148">
        <v>124405</v>
      </c>
      <c r="D72" s="148"/>
      <c r="E72" s="148"/>
      <c r="F72" s="148">
        <v>124405</v>
      </c>
      <c r="G72" s="148"/>
      <c r="H72" s="149"/>
      <c r="I72" s="149"/>
      <c r="J72" s="148"/>
      <c r="K72" s="17"/>
    </row>
    <row r="73" spans="1:11" ht="12.75">
      <c r="A73" s="135">
        <v>423391</v>
      </c>
      <c r="B73" s="135" t="s">
        <v>204</v>
      </c>
      <c r="C73" s="148">
        <v>265539.31</v>
      </c>
      <c r="D73" s="148"/>
      <c r="E73" s="148"/>
      <c r="F73" s="148">
        <v>265539.31</v>
      </c>
      <c r="G73" s="148"/>
      <c r="H73" s="149"/>
      <c r="I73" s="149"/>
      <c r="J73" s="148"/>
      <c r="K73" s="17"/>
    </row>
    <row r="74" spans="1:11" ht="12.75">
      <c r="A74" s="135">
        <v>423399</v>
      </c>
      <c r="B74" s="135" t="s">
        <v>203</v>
      </c>
      <c r="C74" s="148">
        <v>92562.74</v>
      </c>
      <c r="D74" s="148"/>
      <c r="E74" s="148"/>
      <c r="F74" s="148">
        <v>92562.74</v>
      </c>
      <c r="G74" s="148"/>
      <c r="H74" s="149"/>
      <c r="I74" s="149"/>
      <c r="J74" s="148"/>
      <c r="K74" s="17"/>
    </row>
    <row r="75" spans="1:11" ht="12.75">
      <c r="A75" s="136">
        <v>4233</v>
      </c>
      <c r="B75" s="136" t="s">
        <v>108</v>
      </c>
      <c r="C75" s="150">
        <f>SUM(C71:C74)</f>
        <v>777915.05</v>
      </c>
      <c r="D75" s="150"/>
      <c r="E75" s="150"/>
      <c r="F75" s="150">
        <f>SUM(F71:F74)</f>
        <v>777915.05</v>
      </c>
      <c r="G75" s="150"/>
      <c r="H75" s="151"/>
      <c r="I75" s="151"/>
      <c r="J75" s="148"/>
      <c r="K75" s="17"/>
    </row>
    <row r="76" spans="1:11" ht="12.75">
      <c r="A76" s="135">
        <v>423421</v>
      </c>
      <c r="B76" s="135" t="s">
        <v>43</v>
      </c>
      <c r="C76" s="148">
        <v>126809.07</v>
      </c>
      <c r="D76" s="148"/>
      <c r="E76" s="148"/>
      <c r="F76" s="148">
        <v>126809.07</v>
      </c>
      <c r="G76" s="148"/>
      <c r="H76" s="149"/>
      <c r="I76" s="149"/>
      <c r="J76" s="148"/>
      <c r="K76" s="17"/>
    </row>
    <row r="77" spans="1:11" ht="12.75">
      <c r="A77" s="231">
        <v>423431</v>
      </c>
      <c r="B77" s="231" t="s">
        <v>244</v>
      </c>
      <c r="C77" s="165">
        <v>4900</v>
      </c>
      <c r="D77" s="165"/>
      <c r="E77" s="165"/>
      <c r="F77" s="165">
        <v>4900</v>
      </c>
      <c r="G77" s="165"/>
      <c r="H77" s="166"/>
      <c r="I77" s="149"/>
      <c r="J77" s="148"/>
      <c r="K77" s="17"/>
    </row>
    <row r="78" spans="1:11" ht="12.75">
      <c r="A78" s="231">
        <v>423432</v>
      </c>
      <c r="B78" s="231" t="s">
        <v>44</v>
      </c>
      <c r="C78" s="165">
        <v>263099.14</v>
      </c>
      <c r="D78" s="165"/>
      <c r="E78" s="165"/>
      <c r="F78" s="165">
        <v>263099.14</v>
      </c>
      <c r="G78" s="165"/>
      <c r="H78" s="166"/>
      <c r="I78" s="149"/>
      <c r="J78" s="148"/>
      <c r="K78" s="17"/>
    </row>
    <row r="79" spans="1:11" s="138" customFormat="1" ht="12.75">
      <c r="A79" s="231">
        <v>423449</v>
      </c>
      <c r="B79" s="231" t="s">
        <v>245</v>
      </c>
      <c r="C79" s="165">
        <v>30000</v>
      </c>
      <c r="D79" s="165"/>
      <c r="E79" s="165"/>
      <c r="F79" s="165">
        <v>30000</v>
      </c>
      <c r="G79" s="165"/>
      <c r="H79" s="166"/>
      <c r="I79" s="149"/>
      <c r="J79" s="148"/>
      <c r="K79" s="17"/>
    </row>
    <row r="80" spans="1:11" ht="12.75">
      <c r="A80" s="136">
        <v>4234</v>
      </c>
      <c r="B80" s="136" t="s">
        <v>109</v>
      </c>
      <c r="C80" s="150">
        <f>SUM(C76:C79)</f>
        <v>424808.21</v>
      </c>
      <c r="D80" s="150"/>
      <c r="E80" s="150"/>
      <c r="F80" s="150">
        <f>SUM(F76:F79)</f>
        <v>424808.21</v>
      </c>
      <c r="G80" s="150"/>
      <c r="H80" s="151"/>
      <c r="I80" s="151"/>
      <c r="J80" s="148"/>
      <c r="K80" s="17"/>
    </row>
    <row r="81" spans="1:11" ht="12.75">
      <c r="A81" s="135">
        <v>423539</v>
      </c>
      <c r="B81" s="135" t="s">
        <v>132</v>
      </c>
      <c r="C81" s="148">
        <v>44500</v>
      </c>
      <c r="D81" s="148"/>
      <c r="E81" s="148"/>
      <c r="F81" s="148">
        <v>44500</v>
      </c>
      <c r="G81" s="148"/>
      <c r="H81" s="149"/>
      <c r="I81" s="149"/>
      <c r="J81" s="148"/>
      <c r="K81" s="17"/>
    </row>
    <row r="82" spans="1:11" ht="12.75">
      <c r="A82" s="135">
        <v>423591</v>
      </c>
      <c r="B82" s="135" t="s">
        <v>191</v>
      </c>
      <c r="C82" s="148">
        <v>427710.78</v>
      </c>
      <c r="D82" s="148"/>
      <c r="E82" s="148"/>
      <c r="F82" s="148">
        <v>427710.78</v>
      </c>
      <c r="G82" s="148"/>
      <c r="H82" s="149"/>
      <c r="I82" s="149"/>
      <c r="J82" s="148"/>
      <c r="K82" s="17"/>
    </row>
    <row r="83" spans="1:11" ht="12.75">
      <c r="A83" s="135">
        <v>423599</v>
      </c>
      <c r="B83" s="135" t="s">
        <v>45</v>
      </c>
      <c r="C83" s="148">
        <v>3464464.22</v>
      </c>
      <c r="D83" s="148">
        <v>2472</v>
      </c>
      <c r="E83" s="148"/>
      <c r="F83" s="148">
        <v>3309992.22</v>
      </c>
      <c r="G83" s="148">
        <v>152000</v>
      </c>
      <c r="H83" s="149"/>
      <c r="I83" s="149"/>
      <c r="J83" s="148"/>
      <c r="K83" s="17"/>
    </row>
    <row r="84" spans="1:11" ht="12.75">
      <c r="A84" s="136">
        <v>4235</v>
      </c>
      <c r="B84" s="136" t="s">
        <v>110</v>
      </c>
      <c r="C84" s="150">
        <f>SUM(C81:C83)</f>
        <v>3936675</v>
      </c>
      <c r="D84" s="150">
        <f>SUM(D81:D83)</f>
        <v>2472</v>
      </c>
      <c r="E84" s="150"/>
      <c r="F84" s="150">
        <f>SUM(F81:F83)</f>
        <v>3782203</v>
      </c>
      <c r="G84" s="150">
        <f>SUM(G81:G83)</f>
        <v>152000</v>
      </c>
      <c r="H84" s="151"/>
      <c r="I84" s="151"/>
      <c r="J84" s="148"/>
      <c r="K84" s="17"/>
    </row>
    <row r="85" spans="1:11" ht="12.75">
      <c r="A85" s="135">
        <v>423611</v>
      </c>
      <c r="B85" s="135" t="s">
        <v>46</v>
      </c>
      <c r="C85" s="148">
        <v>1193453.73</v>
      </c>
      <c r="D85" s="148">
        <v>644590.7</v>
      </c>
      <c r="E85" s="148">
        <v>548863.03</v>
      </c>
      <c r="F85" s="148"/>
      <c r="G85" s="148"/>
      <c r="H85" s="149"/>
      <c r="I85" s="149"/>
      <c r="J85" s="148"/>
      <c r="K85" s="17"/>
    </row>
    <row r="86" spans="1:11" ht="12.75">
      <c r="A86" s="136">
        <v>4236</v>
      </c>
      <c r="B86" s="136" t="s">
        <v>111</v>
      </c>
      <c r="C86" s="150">
        <f>SUM(C85)</f>
        <v>1193453.73</v>
      </c>
      <c r="D86" s="150">
        <f>SUM(D85)</f>
        <v>644590.7</v>
      </c>
      <c r="E86" s="150">
        <f>SUM(E85)</f>
        <v>548863.03</v>
      </c>
      <c r="F86" s="150"/>
      <c r="G86" s="150"/>
      <c r="H86" s="151"/>
      <c r="I86" s="151"/>
      <c r="J86" s="148"/>
      <c r="K86" s="17"/>
    </row>
    <row r="87" spans="1:11" ht="12.75">
      <c r="A87" s="135">
        <v>423711</v>
      </c>
      <c r="B87" s="135" t="s">
        <v>47</v>
      </c>
      <c r="C87" s="148">
        <v>115261.49</v>
      </c>
      <c r="D87" s="148"/>
      <c r="E87" s="148"/>
      <c r="F87" s="148">
        <v>115261.49</v>
      </c>
      <c r="G87" s="148"/>
      <c r="H87" s="149"/>
      <c r="I87" s="149"/>
      <c r="J87" s="148"/>
      <c r="K87" s="17"/>
    </row>
    <row r="88" spans="1:11" ht="12.75">
      <c r="A88" s="136">
        <v>4237</v>
      </c>
      <c r="B88" s="136" t="s">
        <v>47</v>
      </c>
      <c r="C88" s="150">
        <f>SUM(C87)</f>
        <v>115261.49</v>
      </c>
      <c r="D88" s="150"/>
      <c r="E88" s="150"/>
      <c r="F88" s="150">
        <f>SUM(F87)</f>
        <v>115261.49</v>
      </c>
      <c r="G88" s="150"/>
      <c r="H88" s="151"/>
      <c r="I88" s="151"/>
      <c r="J88" s="148"/>
      <c r="K88" s="17"/>
    </row>
    <row r="89" spans="1:11" ht="12.75">
      <c r="A89" s="135">
        <v>423911</v>
      </c>
      <c r="B89" s="135" t="s">
        <v>48</v>
      </c>
      <c r="C89" s="148">
        <v>551036.4</v>
      </c>
      <c r="D89" s="148">
        <v>225723.4</v>
      </c>
      <c r="E89" s="148">
        <v>38173</v>
      </c>
      <c r="F89" s="148">
        <v>87140</v>
      </c>
      <c r="G89" s="148">
        <v>200000</v>
      </c>
      <c r="H89" s="149"/>
      <c r="I89" s="149"/>
      <c r="J89" s="148"/>
      <c r="K89" s="17"/>
    </row>
    <row r="90" spans="1:11" ht="12.75">
      <c r="A90" s="136">
        <v>4239</v>
      </c>
      <c r="B90" s="136" t="s">
        <v>48</v>
      </c>
      <c r="C90" s="150">
        <f>SUM(C89)</f>
        <v>551036.4</v>
      </c>
      <c r="D90" s="150">
        <f>SUM(D89)</f>
        <v>225723.4</v>
      </c>
      <c r="E90" s="150">
        <f>SUM(E89)</f>
        <v>38173</v>
      </c>
      <c r="F90" s="150">
        <f>SUM(F89)</f>
        <v>87140</v>
      </c>
      <c r="G90" s="150">
        <f>SUM(G89)</f>
        <v>200000</v>
      </c>
      <c r="H90" s="151"/>
      <c r="I90" s="151"/>
      <c r="J90" s="148"/>
      <c r="K90" s="17"/>
    </row>
    <row r="91" spans="1:11" ht="12.75">
      <c r="A91" s="135">
        <v>424311</v>
      </c>
      <c r="B91" s="135" t="s">
        <v>205</v>
      </c>
      <c r="C91" s="148">
        <v>2883847.33</v>
      </c>
      <c r="D91" s="150"/>
      <c r="E91" s="150"/>
      <c r="F91" s="148">
        <v>2883847.33</v>
      </c>
      <c r="G91" s="150"/>
      <c r="H91" s="151"/>
      <c r="I91" s="151"/>
      <c r="J91" s="148"/>
      <c r="K91" s="17"/>
    </row>
    <row r="92" spans="1:11" ht="12.75">
      <c r="A92" s="135">
        <v>424331</v>
      </c>
      <c r="B92" s="135" t="s">
        <v>192</v>
      </c>
      <c r="C92" s="148">
        <v>365390.58</v>
      </c>
      <c r="D92" s="148">
        <v>138838.65</v>
      </c>
      <c r="E92" s="148"/>
      <c r="F92" s="148">
        <v>226551.93</v>
      </c>
      <c r="G92" s="148"/>
      <c r="H92" s="149"/>
      <c r="I92" s="149"/>
      <c r="J92" s="148"/>
      <c r="K92" s="17"/>
    </row>
    <row r="93" spans="1:11" ht="12.75">
      <c r="A93" s="136">
        <v>4243</v>
      </c>
      <c r="B93" s="136" t="s">
        <v>112</v>
      </c>
      <c r="C93" s="150">
        <f>SUM(C91:C92)</f>
        <v>3249237.91</v>
      </c>
      <c r="D93" s="150">
        <f>SUM(D91:D92)</f>
        <v>138838.65</v>
      </c>
      <c r="E93" s="150"/>
      <c r="F93" s="150">
        <f>SUM(F91:F92)</f>
        <v>3110399.2600000002</v>
      </c>
      <c r="G93" s="150"/>
      <c r="H93" s="151"/>
      <c r="I93" s="151"/>
      <c r="J93" s="148"/>
      <c r="K93" s="17"/>
    </row>
    <row r="94" spans="1:11" ht="12.75">
      <c r="A94" s="135">
        <v>424631</v>
      </c>
      <c r="B94" s="135" t="s">
        <v>246</v>
      </c>
      <c r="C94" s="148">
        <v>2249.52</v>
      </c>
      <c r="D94" s="148"/>
      <c r="E94" s="148"/>
      <c r="F94" s="148">
        <v>2249.52</v>
      </c>
      <c r="G94" s="148"/>
      <c r="H94" s="149"/>
      <c r="I94" s="149"/>
      <c r="J94" s="148"/>
      <c r="K94" s="17"/>
    </row>
    <row r="95" spans="1:11" ht="12.75">
      <c r="A95" s="136">
        <v>4246</v>
      </c>
      <c r="B95" s="136" t="s">
        <v>247</v>
      </c>
      <c r="C95" s="150">
        <v>2249.52</v>
      </c>
      <c r="D95" s="150"/>
      <c r="E95" s="150"/>
      <c r="F95" s="150">
        <f>SUM(F94)</f>
        <v>2249.52</v>
      </c>
      <c r="G95" s="150"/>
      <c r="H95" s="151"/>
      <c r="I95" s="151"/>
      <c r="J95" s="148"/>
      <c r="K95" s="17"/>
    </row>
    <row r="96" spans="1:11" ht="12.75">
      <c r="A96" s="135">
        <v>424911</v>
      </c>
      <c r="B96" s="135" t="s">
        <v>193</v>
      </c>
      <c r="C96" s="148">
        <v>187330.4</v>
      </c>
      <c r="D96" s="148"/>
      <c r="E96" s="148"/>
      <c r="F96" s="148">
        <v>187330.4</v>
      </c>
      <c r="G96" s="148"/>
      <c r="H96" s="149"/>
      <c r="I96" s="149"/>
      <c r="J96" s="148"/>
      <c r="K96" s="17"/>
    </row>
    <row r="97" spans="1:11" ht="12.75">
      <c r="A97" s="136">
        <v>4249</v>
      </c>
      <c r="B97" s="136" t="s">
        <v>193</v>
      </c>
      <c r="C97" s="150">
        <f>SUM(C96)</f>
        <v>187330.4</v>
      </c>
      <c r="D97" s="150">
        <f>SUM(D96)</f>
        <v>0</v>
      </c>
      <c r="E97" s="150"/>
      <c r="F97" s="150">
        <f>SUM(F96)</f>
        <v>187330.4</v>
      </c>
      <c r="G97" s="150"/>
      <c r="H97" s="151"/>
      <c r="I97" s="151"/>
      <c r="J97" s="150">
        <f>SUM(J96)</f>
        <v>0</v>
      </c>
      <c r="K97" s="17"/>
    </row>
    <row r="98" spans="1:11" ht="12.75">
      <c r="A98" s="136"/>
      <c r="B98" s="136"/>
      <c r="C98" s="150"/>
      <c r="D98" s="150"/>
      <c r="E98" s="150"/>
      <c r="F98" s="150"/>
      <c r="G98" s="150"/>
      <c r="H98" s="151"/>
      <c r="I98" s="151"/>
      <c r="J98" s="150"/>
      <c r="K98" s="17"/>
    </row>
    <row r="99" spans="1:11" ht="12.75">
      <c r="A99" s="136"/>
      <c r="B99" s="136"/>
      <c r="C99" s="150"/>
      <c r="D99" s="150"/>
      <c r="E99" s="150"/>
      <c r="F99" s="150"/>
      <c r="G99" s="150"/>
      <c r="H99" s="151"/>
      <c r="I99" s="151"/>
      <c r="J99" s="150"/>
      <c r="K99" s="17"/>
    </row>
    <row r="100" spans="1:11" ht="12.75">
      <c r="A100" s="136"/>
      <c r="B100" s="136"/>
      <c r="C100" s="150"/>
      <c r="D100" s="150"/>
      <c r="E100" s="150"/>
      <c r="F100" s="150"/>
      <c r="G100" s="150"/>
      <c r="H100" s="151"/>
      <c r="I100" s="151"/>
      <c r="J100" s="150"/>
      <c r="K100" s="17"/>
    </row>
    <row r="101" spans="1:11" ht="12.75">
      <c r="A101" s="136"/>
      <c r="B101" s="136"/>
      <c r="C101" s="150"/>
      <c r="D101" s="150"/>
      <c r="E101" s="150"/>
      <c r="F101" s="150"/>
      <c r="G101" s="150"/>
      <c r="H101" s="151"/>
      <c r="I101" s="151"/>
      <c r="J101" s="150"/>
      <c r="K101" s="17"/>
    </row>
    <row r="102" spans="1:11" ht="12.75">
      <c r="A102" s="136"/>
      <c r="B102" s="136"/>
      <c r="C102" s="150"/>
      <c r="D102" s="150"/>
      <c r="E102" s="150"/>
      <c r="F102" s="150"/>
      <c r="G102" s="150"/>
      <c r="H102" s="151"/>
      <c r="I102" s="151"/>
      <c r="J102" s="150"/>
      <c r="K102" s="17"/>
    </row>
    <row r="103" spans="1:11" ht="12.75">
      <c r="A103" s="136"/>
      <c r="B103" s="136"/>
      <c r="C103" s="150"/>
      <c r="D103" s="150"/>
      <c r="E103" s="150"/>
      <c r="F103" s="150"/>
      <c r="G103" s="150"/>
      <c r="H103" s="151"/>
      <c r="I103" s="151"/>
      <c r="J103" s="150"/>
      <c r="K103" s="17"/>
    </row>
    <row r="104" spans="1:11" ht="13.5" thickBot="1">
      <c r="A104" s="136"/>
      <c r="B104" s="136"/>
      <c r="C104" s="150"/>
      <c r="D104" s="150"/>
      <c r="E104" s="150"/>
      <c r="F104" s="150"/>
      <c r="G104" s="150"/>
      <c r="H104" s="151"/>
      <c r="I104" s="151"/>
      <c r="J104" s="150"/>
      <c r="K104" s="17"/>
    </row>
    <row r="105" spans="1:11" ht="24.75" thickBot="1">
      <c r="A105" s="226" t="s">
        <v>0</v>
      </c>
      <c r="B105" s="227" t="s">
        <v>1</v>
      </c>
      <c r="C105" s="142" t="s">
        <v>2</v>
      </c>
      <c r="D105" s="142" t="s">
        <v>3</v>
      </c>
      <c r="E105" s="154" t="s">
        <v>4</v>
      </c>
      <c r="F105" s="167" t="s">
        <v>134</v>
      </c>
      <c r="G105" s="168" t="s">
        <v>6</v>
      </c>
      <c r="H105" s="169" t="s">
        <v>7</v>
      </c>
      <c r="I105" s="157" t="s">
        <v>198</v>
      </c>
      <c r="J105" s="158" t="s">
        <v>182</v>
      </c>
      <c r="K105" s="17"/>
    </row>
    <row r="106" spans="1:11" ht="12.75">
      <c r="A106" s="135">
        <v>425111</v>
      </c>
      <c r="B106" s="135" t="s">
        <v>194</v>
      </c>
      <c r="C106" s="148">
        <v>1920</v>
      </c>
      <c r="D106" s="148">
        <v>1920</v>
      </c>
      <c r="E106" s="148"/>
      <c r="F106" s="148"/>
      <c r="G106" s="148"/>
      <c r="H106" s="149"/>
      <c r="I106" s="149"/>
      <c r="J106" s="148"/>
      <c r="K106" s="17"/>
    </row>
    <row r="107" spans="1:11" ht="12.75">
      <c r="A107" s="135">
        <v>425112</v>
      </c>
      <c r="B107" s="135" t="s">
        <v>50</v>
      </c>
      <c r="C107" s="148">
        <v>237050.39</v>
      </c>
      <c r="D107" s="148">
        <v>127520.94</v>
      </c>
      <c r="E107" s="148">
        <v>74516.2</v>
      </c>
      <c r="F107" s="148">
        <v>32239.25</v>
      </c>
      <c r="G107" s="148">
        <v>2774</v>
      </c>
      <c r="H107" s="149"/>
      <c r="I107" s="149"/>
      <c r="J107" s="148"/>
      <c r="K107" s="17"/>
    </row>
    <row r="108" spans="1:11" ht="12.75">
      <c r="A108" s="135">
        <v>425113</v>
      </c>
      <c r="B108" s="135" t="s">
        <v>195</v>
      </c>
      <c r="C108" s="148">
        <v>44518.4</v>
      </c>
      <c r="D108" s="148">
        <v>37438.4</v>
      </c>
      <c r="E108" s="148"/>
      <c r="F108" s="148"/>
      <c r="G108" s="148">
        <v>7080</v>
      </c>
      <c r="H108" s="149"/>
      <c r="I108" s="149"/>
      <c r="J108" s="148"/>
      <c r="K108" s="17"/>
    </row>
    <row r="109" spans="1:11" ht="12.75">
      <c r="A109" s="135">
        <v>425115</v>
      </c>
      <c r="B109" s="135" t="s">
        <v>51</v>
      </c>
      <c r="C109" s="148">
        <v>242501.59</v>
      </c>
      <c r="D109" s="148">
        <v>108431.08</v>
      </c>
      <c r="E109" s="148">
        <v>3668</v>
      </c>
      <c r="F109" s="148"/>
      <c r="G109" s="148"/>
      <c r="H109" s="149"/>
      <c r="I109" s="149"/>
      <c r="J109" s="148">
        <v>130402.51</v>
      </c>
      <c r="K109" s="17"/>
    </row>
    <row r="110" spans="1:11" ht="12.75">
      <c r="A110" s="135">
        <v>425117</v>
      </c>
      <c r="B110" s="135" t="s">
        <v>52</v>
      </c>
      <c r="C110" s="148">
        <v>168581</v>
      </c>
      <c r="D110" s="148">
        <v>126270</v>
      </c>
      <c r="E110" s="148">
        <v>42311</v>
      </c>
      <c r="F110" s="148"/>
      <c r="G110" s="148"/>
      <c r="H110" s="149"/>
      <c r="I110" s="149"/>
      <c r="J110" s="148"/>
      <c r="K110" s="17"/>
    </row>
    <row r="111" spans="1:11" ht="12.75">
      <c r="A111" s="135">
        <v>425119</v>
      </c>
      <c r="B111" s="135" t="s">
        <v>206</v>
      </c>
      <c r="C111" s="148">
        <v>1127</v>
      </c>
      <c r="D111" s="148">
        <v>1127</v>
      </c>
      <c r="E111" s="148"/>
      <c r="F111" s="148"/>
      <c r="G111" s="148"/>
      <c r="H111" s="149"/>
      <c r="I111" s="149"/>
      <c r="J111" s="148"/>
      <c r="K111" s="17"/>
    </row>
    <row r="112" spans="1:11" ht="12.75">
      <c r="A112" s="135">
        <v>425191</v>
      </c>
      <c r="B112" s="135" t="s">
        <v>273</v>
      </c>
      <c r="C112" s="148">
        <v>141937.64</v>
      </c>
      <c r="D112" s="148">
        <v>123352.64</v>
      </c>
      <c r="E112" s="148"/>
      <c r="F112" s="148">
        <v>18585</v>
      </c>
      <c r="G112" s="148"/>
      <c r="H112" s="149"/>
      <c r="I112" s="149"/>
      <c r="J112" s="148"/>
      <c r="K112" s="17"/>
    </row>
    <row r="113" spans="1:11" ht="12.75">
      <c r="A113" s="136">
        <v>4251</v>
      </c>
      <c r="B113" s="136" t="s">
        <v>113</v>
      </c>
      <c r="C113" s="150">
        <f>SUM(C106:C112)</f>
        <v>837636.02</v>
      </c>
      <c r="D113" s="150">
        <f>SUM(D106:D112)</f>
        <v>526060.0599999999</v>
      </c>
      <c r="E113" s="150">
        <f>SUM(E106:E112)</f>
        <v>120495.2</v>
      </c>
      <c r="F113" s="150">
        <f>SUM(F107:F112)</f>
        <v>50824.25</v>
      </c>
      <c r="G113" s="170">
        <f>SUM(G106:G112)</f>
        <v>9854</v>
      </c>
      <c r="H113" s="151"/>
      <c r="I113" s="151"/>
      <c r="J113" s="150">
        <f>SUM(J106:J112)</f>
        <v>130402.51</v>
      </c>
      <c r="K113" s="17"/>
    </row>
    <row r="114" spans="1:11" ht="12.75">
      <c r="A114" s="135">
        <v>425211</v>
      </c>
      <c r="B114" s="135" t="s">
        <v>53</v>
      </c>
      <c r="C114" s="148">
        <v>172457.93</v>
      </c>
      <c r="D114" s="148">
        <v>132600.93</v>
      </c>
      <c r="E114" s="148">
        <v>3600</v>
      </c>
      <c r="F114" s="148">
        <v>36257</v>
      </c>
      <c r="G114" s="148"/>
      <c r="H114" s="144"/>
      <c r="I114" s="149"/>
      <c r="J114" s="148"/>
      <c r="K114" s="17"/>
    </row>
    <row r="115" spans="1:11" ht="12.75">
      <c r="A115" s="135">
        <v>425212</v>
      </c>
      <c r="B115" s="135" t="s">
        <v>54</v>
      </c>
      <c r="C115" s="148">
        <v>219836.67</v>
      </c>
      <c r="D115" s="148">
        <v>169755.87</v>
      </c>
      <c r="E115" s="148">
        <v>50080.8</v>
      </c>
      <c r="F115" s="148"/>
      <c r="G115" s="148"/>
      <c r="H115" s="149"/>
      <c r="I115" s="149"/>
      <c r="J115" s="148"/>
      <c r="K115" s="17"/>
    </row>
    <row r="116" spans="1:11" ht="12.75">
      <c r="A116" s="135">
        <v>425213</v>
      </c>
      <c r="B116" s="135" t="s">
        <v>55</v>
      </c>
      <c r="C116" s="148">
        <v>4000</v>
      </c>
      <c r="D116" s="148">
        <v>4000</v>
      </c>
      <c r="E116" s="148"/>
      <c r="F116" s="148"/>
      <c r="G116" s="148"/>
      <c r="H116" s="149"/>
      <c r="I116" s="149"/>
      <c r="J116" s="148"/>
      <c r="K116" s="17"/>
    </row>
    <row r="117" spans="1:11" ht="12.75">
      <c r="A117" s="135">
        <v>425219</v>
      </c>
      <c r="B117" s="135" t="s">
        <v>208</v>
      </c>
      <c r="C117" s="148">
        <v>13498.02</v>
      </c>
      <c r="D117" s="148">
        <v>13498.02</v>
      </c>
      <c r="E117" s="148"/>
      <c r="F117" s="148"/>
      <c r="G117" s="148"/>
      <c r="H117" s="149"/>
      <c r="I117" s="149"/>
      <c r="J117" s="148"/>
      <c r="K117" s="17"/>
    </row>
    <row r="118" spans="1:11" ht="12.75">
      <c r="A118" s="135">
        <v>425221</v>
      </c>
      <c r="B118" s="135" t="s">
        <v>234</v>
      </c>
      <c r="C118" s="148">
        <v>68895</v>
      </c>
      <c r="D118" s="148">
        <v>67320</v>
      </c>
      <c r="E118" s="148"/>
      <c r="F118" s="148">
        <v>1575</v>
      </c>
      <c r="G118" s="148"/>
      <c r="H118" s="149"/>
      <c r="I118" s="149"/>
      <c r="J118" s="148"/>
      <c r="K118" s="17"/>
    </row>
    <row r="119" spans="1:11" ht="12.75">
      <c r="A119" s="135">
        <v>425222</v>
      </c>
      <c r="B119" s="135" t="s">
        <v>235</v>
      </c>
      <c r="C119" s="148">
        <v>166950.71</v>
      </c>
      <c r="D119" s="148">
        <v>160873.22</v>
      </c>
      <c r="E119" s="148">
        <v>4820</v>
      </c>
      <c r="F119" s="148">
        <v>1257.49</v>
      </c>
      <c r="G119" s="148"/>
      <c r="H119" s="149"/>
      <c r="I119" s="149"/>
      <c r="J119" s="148"/>
      <c r="K119" s="17"/>
    </row>
    <row r="120" spans="1:11" ht="12.75">
      <c r="A120" s="135">
        <v>425226</v>
      </c>
      <c r="B120" s="135" t="s">
        <v>236</v>
      </c>
      <c r="C120" s="148">
        <v>5767</v>
      </c>
      <c r="D120" s="148">
        <v>5767</v>
      </c>
      <c r="E120" s="148"/>
      <c r="F120" s="148"/>
      <c r="G120" s="148"/>
      <c r="H120" s="149"/>
      <c r="I120" s="149"/>
      <c r="J120" s="148"/>
      <c r="K120" s="17"/>
    </row>
    <row r="121" spans="1:11" ht="12.75">
      <c r="A121" s="135">
        <v>425227</v>
      </c>
      <c r="B121" s="135" t="s">
        <v>225</v>
      </c>
      <c r="C121" s="148">
        <v>216400</v>
      </c>
      <c r="D121" s="148">
        <v>216400</v>
      </c>
      <c r="E121" s="148"/>
      <c r="F121" s="148"/>
      <c r="G121" s="148"/>
      <c r="H121" s="149"/>
      <c r="I121" s="149"/>
      <c r="J121" s="148"/>
      <c r="K121" s="17"/>
    </row>
    <row r="122" spans="1:11" ht="12.75">
      <c r="A122" s="135">
        <v>425251</v>
      </c>
      <c r="B122" s="135" t="s">
        <v>59</v>
      </c>
      <c r="C122" s="148">
        <v>513518.72</v>
      </c>
      <c r="D122" s="148">
        <v>305399.72</v>
      </c>
      <c r="E122" s="148"/>
      <c r="F122" s="148">
        <v>208119</v>
      </c>
      <c r="G122" s="148"/>
      <c r="H122" s="149"/>
      <c r="I122" s="149"/>
      <c r="J122" s="148"/>
      <c r="K122" s="17"/>
    </row>
    <row r="123" spans="1:11" ht="12.75">
      <c r="A123" s="135">
        <v>425252</v>
      </c>
      <c r="B123" s="135" t="s">
        <v>60</v>
      </c>
      <c r="C123" s="148">
        <v>35164</v>
      </c>
      <c r="D123" s="148">
        <v>35164</v>
      </c>
      <c r="E123" s="148"/>
      <c r="F123" s="148"/>
      <c r="G123" s="148"/>
      <c r="H123" s="149"/>
      <c r="I123" s="149"/>
      <c r="J123" s="148"/>
      <c r="K123" s="17"/>
    </row>
    <row r="124" spans="1:11" ht="12.75">
      <c r="A124" s="135">
        <v>425253</v>
      </c>
      <c r="B124" s="135" t="s">
        <v>223</v>
      </c>
      <c r="C124" s="148">
        <v>2312.8</v>
      </c>
      <c r="D124" s="148"/>
      <c r="E124" s="148"/>
      <c r="F124" s="148">
        <v>2312.8</v>
      </c>
      <c r="G124" s="148"/>
      <c r="H124" s="149"/>
      <c r="I124" s="149"/>
      <c r="J124" s="148"/>
      <c r="K124" s="17"/>
    </row>
    <row r="125" spans="1:11" ht="12.75">
      <c r="A125" s="135">
        <v>425281</v>
      </c>
      <c r="B125" s="135" t="s">
        <v>61</v>
      </c>
      <c r="C125" s="148">
        <v>25440</v>
      </c>
      <c r="D125" s="148">
        <v>21880</v>
      </c>
      <c r="E125" s="148"/>
      <c r="F125" s="148"/>
      <c r="G125" s="148">
        <v>3560</v>
      </c>
      <c r="H125" s="149"/>
      <c r="I125" s="149"/>
      <c r="J125" s="148"/>
      <c r="K125" s="17"/>
    </row>
    <row r="126" spans="1:11" ht="12.75">
      <c r="A126" s="135">
        <v>425291</v>
      </c>
      <c r="B126" s="135" t="s">
        <v>62</v>
      </c>
      <c r="C126" s="148">
        <v>34650</v>
      </c>
      <c r="D126" s="148">
        <v>34200</v>
      </c>
      <c r="E126" s="148"/>
      <c r="F126" s="148">
        <v>450</v>
      </c>
      <c r="G126" s="148"/>
      <c r="H126" s="149"/>
      <c r="I126" s="149"/>
      <c r="J126" s="148"/>
      <c r="K126" s="17"/>
    </row>
    <row r="127" spans="1:11" ht="12.75">
      <c r="A127" s="136">
        <v>4252</v>
      </c>
      <c r="B127" s="136" t="s">
        <v>114</v>
      </c>
      <c r="C127" s="150">
        <f>SUM(C114:C126)</f>
        <v>1478890.8499999999</v>
      </c>
      <c r="D127" s="150">
        <f>SUM(D114:D126)</f>
        <v>1166858.76</v>
      </c>
      <c r="E127" s="150">
        <f>SUM(E114:E126)</f>
        <v>58500.8</v>
      </c>
      <c r="F127" s="150">
        <f>SUM(F114:F126)</f>
        <v>249971.28999999998</v>
      </c>
      <c r="G127" s="150">
        <f>SUM(G114:G126)</f>
        <v>3560</v>
      </c>
      <c r="H127" s="151"/>
      <c r="I127" s="151"/>
      <c r="J127" s="148"/>
      <c r="K127" s="17"/>
    </row>
    <row r="128" spans="1:11" ht="12.75">
      <c r="A128" s="135">
        <v>426111</v>
      </c>
      <c r="B128" s="135" t="s">
        <v>63</v>
      </c>
      <c r="C128" s="148">
        <v>2948810.09</v>
      </c>
      <c r="D128" s="148">
        <v>1816894.25</v>
      </c>
      <c r="E128" s="148">
        <v>1114923.84</v>
      </c>
      <c r="F128" s="148">
        <v>16992</v>
      </c>
      <c r="G128" s="148"/>
      <c r="H128" s="149"/>
      <c r="I128" s="147"/>
      <c r="J128" s="146"/>
      <c r="K128" s="17"/>
    </row>
    <row r="129" spans="1:11" ht="12.75">
      <c r="A129" s="135">
        <v>426121</v>
      </c>
      <c r="B129" s="135" t="s">
        <v>133</v>
      </c>
      <c r="C129" s="148">
        <v>932259</v>
      </c>
      <c r="D129" s="148">
        <v>430464</v>
      </c>
      <c r="E129" s="148"/>
      <c r="F129" s="148">
        <v>501795</v>
      </c>
      <c r="G129" s="148"/>
      <c r="H129" s="149"/>
      <c r="I129" s="149"/>
      <c r="J129" s="148"/>
      <c r="K129" s="17"/>
    </row>
    <row r="130" spans="1:11" ht="12.75">
      <c r="A130" s="135">
        <v>426124</v>
      </c>
      <c r="B130" s="135" t="s">
        <v>209</v>
      </c>
      <c r="C130" s="148">
        <v>60200</v>
      </c>
      <c r="D130" s="148"/>
      <c r="E130" s="148"/>
      <c r="F130" s="148">
        <v>60200</v>
      </c>
      <c r="G130" s="148"/>
      <c r="H130" s="149"/>
      <c r="I130" s="149"/>
      <c r="J130" s="148"/>
      <c r="K130" s="17"/>
    </row>
    <row r="131" spans="1:11" ht="12.75">
      <c r="A131" s="135">
        <v>426129</v>
      </c>
      <c r="B131" s="135" t="s">
        <v>64</v>
      </c>
      <c r="C131" s="148">
        <v>25600</v>
      </c>
      <c r="D131" s="148"/>
      <c r="E131" s="148"/>
      <c r="F131" s="148">
        <v>25600</v>
      </c>
      <c r="G131" s="148"/>
      <c r="H131" s="149"/>
      <c r="I131" s="149"/>
      <c r="J131" s="148"/>
      <c r="K131" s="17"/>
    </row>
    <row r="132" spans="1:11" ht="12.75">
      <c r="A132" s="135">
        <v>426191</v>
      </c>
      <c r="B132" s="135" t="s">
        <v>224</v>
      </c>
      <c r="C132" s="148">
        <v>1400</v>
      </c>
      <c r="D132" s="148"/>
      <c r="E132" s="148"/>
      <c r="F132" s="148">
        <v>1400</v>
      </c>
      <c r="G132" s="148"/>
      <c r="H132" s="149"/>
      <c r="I132" s="149"/>
      <c r="J132" s="148"/>
      <c r="K132" s="17"/>
    </row>
    <row r="133" spans="1:11" ht="12.75">
      <c r="A133" s="136">
        <v>4261</v>
      </c>
      <c r="B133" s="136" t="s">
        <v>115</v>
      </c>
      <c r="C133" s="150">
        <f>SUM(C128:C132)</f>
        <v>3968269.09</v>
      </c>
      <c r="D133" s="150">
        <f>SUM(D128:D131)</f>
        <v>2247358.25</v>
      </c>
      <c r="E133" s="150">
        <f>SUM(E128:E131)</f>
        <v>1114923.84</v>
      </c>
      <c r="F133" s="150">
        <f>SUM(F128:F132)</f>
        <v>605987</v>
      </c>
      <c r="G133" s="150"/>
      <c r="H133" s="151"/>
      <c r="I133" s="151"/>
      <c r="J133" s="148"/>
      <c r="K133" s="17"/>
    </row>
    <row r="134" spans="1:11" ht="12.75">
      <c r="A134" s="135">
        <v>426311</v>
      </c>
      <c r="B134" s="135" t="s">
        <v>65</v>
      </c>
      <c r="C134" s="148">
        <v>456838.02</v>
      </c>
      <c r="D134" s="148"/>
      <c r="E134" s="148"/>
      <c r="F134" s="148">
        <v>456838.02</v>
      </c>
      <c r="G134" s="148"/>
      <c r="H134" s="149"/>
      <c r="I134" s="149"/>
      <c r="J134" s="148"/>
      <c r="K134" s="17"/>
    </row>
    <row r="135" spans="1:11" ht="12.75">
      <c r="A135" s="136">
        <v>4263</v>
      </c>
      <c r="B135" s="136" t="s">
        <v>116</v>
      </c>
      <c r="C135" s="150">
        <f>SUM(C134)</f>
        <v>456838.02</v>
      </c>
      <c r="D135" s="150"/>
      <c r="E135" s="150"/>
      <c r="F135" s="150">
        <f>SUM(F134)</f>
        <v>456838.02</v>
      </c>
      <c r="G135" s="150"/>
      <c r="H135" s="151"/>
      <c r="I135" s="151"/>
      <c r="J135" s="148"/>
      <c r="K135" s="17"/>
    </row>
    <row r="136" spans="1:11" ht="12.75">
      <c r="A136" s="135">
        <v>426411</v>
      </c>
      <c r="B136" s="135" t="s">
        <v>66</v>
      </c>
      <c r="C136" s="148">
        <v>8642932.36</v>
      </c>
      <c r="D136" s="148">
        <v>8642932.36</v>
      </c>
      <c r="E136" s="148"/>
      <c r="F136" s="148"/>
      <c r="G136" s="148"/>
      <c r="H136" s="149"/>
      <c r="I136" s="149"/>
      <c r="J136" s="148"/>
      <c r="K136" s="17"/>
    </row>
    <row r="137" spans="1:11" ht="12.75">
      <c r="A137" s="135">
        <v>426413</v>
      </c>
      <c r="B137" s="135" t="s">
        <v>68</v>
      </c>
      <c r="C137" s="148">
        <v>20827</v>
      </c>
      <c r="D137" s="148">
        <v>20827</v>
      </c>
      <c r="E137" s="148"/>
      <c r="F137" s="148"/>
      <c r="G137" s="148"/>
      <c r="H137" s="149"/>
      <c r="I137" s="149"/>
      <c r="J137" s="148"/>
      <c r="K137" s="17"/>
    </row>
    <row r="138" spans="1:11" ht="12.75">
      <c r="A138" s="135">
        <v>426491</v>
      </c>
      <c r="B138" s="135" t="s">
        <v>69</v>
      </c>
      <c r="C138" s="148">
        <v>876785.32</v>
      </c>
      <c r="D138" s="148">
        <v>751371.14</v>
      </c>
      <c r="E138" s="148">
        <v>65560.18</v>
      </c>
      <c r="F138" s="148">
        <v>59854</v>
      </c>
      <c r="G138" s="148"/>
      <c r="H138" s="149"/>
      <c r="I138" s="149"/>
      <c r="J138" s="148"/>
      <c r="K138" s="17"/>
    </row>
    <row r="139" spans="1:11" ht="13.5" thickBot="1">
      <c r="A139" s="136">
        <v>4264</v>
      </c>
      <c r="B139" s="136" t="s">
        <v>117</v>
      </c>
      <c r="C139" s="150">
        <f>SUM(C136:C138)</f>
        <v>9540544.68</v>
      </c>
      <c r="D139" s="150">
        <f>SUM(D136:D138)</f>
        <v>9415130.5</v>
      </c>
      <c r="E139" s="150">
        <f>SUM(E136:E138)</f>
        <v>65560.18</v>
      </c>
      <c r="F139" s="150">
        <f>SUM(F136:F138)</f>
        <v>59854</v>
      </c>
      <c r="G139" s="150"/>
      <c r="H139" s="151"/>
      <c r="I139" s="151"/>
      <c r="J139" s="148"/>
      <c r="K139" s="17"/>
    </row>
    <row r="140" spans="1:11" ht="24.75" thickBot="1">
      <c r="A140" s="227" t="s">
        <v>0</v>
      </c>
      <c r="B140" s="227" t="s">
        <v>1</v>
      </c>
      <c r="C140" s="142" t="s">
        <v>2</v>
      </c>
      <c r="D140" s="142" t="s">
        <v>3</v>
      </c>
      <c r="E140" s="154" t="s">
        <v>4</v>
      </c>
      <c r="F140" s="142" t="s">
        <v>134</v>
      </c>
      <c r="G140" s="155" t="s">
        <v>6</v>
      </c>
      <c r="H140" s="171" t="s">
        <v>7</v>
      </c>
      <c r="I140" s="157" t="s">
        <v>198</v>
      </c>
      <c r="J140" s="158" t="s">
        <v>182</v>
      </c>
      <c r="K140" s="17"/>
    </row>
    <row r="141" spans="1:11" ht="12.75">
      <c r="A141" s="135">
        <v>4267111</v>
      </c>
      <c r="B141" s="135" t="s">
        <v>71</v>
      </c>
      <c r="C141" s="148">
        <v>4678636.67</v>
      </c>
      <c r="D141" s="148">
        <v>4093572.38</v>
      </c>
      <c r="E141" s="148"/>
      <c r="F141" s="148">
        <v>585064.29</v>
      </c>
      <c r="G141" s="148"/>
      <c r="H141" s="149"/>
      <c r="I141" s="149"/>
      <c r="J141" s="148"/>
      <c r="K141" s="17"/>
    </row>
    <row r="142" spans="1:11" ht="12.75">
      <c r="A142" s="135">
        <v>4267112</v>
      </c>
      <c r="B142" s="135" t="s">
        <v>210</v>
      </c>
      <c r="C142" s="148">
        <v>678510.78</v>
      </c>
      <c r="D142" s="148">
        <v>606061.14</v>
      </c>
      <c r="E142" s="148"/>
      <c r="F142" s="148">
        <v>72449.64</v>
      </c>
      <c r="G142" s="148"/>
      <c r="H142" s="149"/>
      <c r="I142" s="149"/>
      <c r="J142" s="148"/>
      <c r="K142" s="17"/>
    </row>
    <row r="143" spans="1:11" ht="12.75">
      <c r="A143" s="135">
        <v>4267113</v>
      </c>
      <c r="B143" s="135" t="s">
        <v>72</v>
      </c>
      <c r="C143" s="148">
        <v>2107309.29</v>
      </c>
      <c r="D143" s="148"/>
      <c r="E143" s="148">
        <v>53395</v>
      </c>
      <c r="F143" s="148">
        <v>2053914.29</v>
      </c>
      <c r="G143" s="148"/>
      <c r="H143" s="149"/>
      <c r="I143" s="149"/>
      <c r="J143" s="148"/>
      <c r="K143" s="17"/>
    </row>
    <row r="144" spans="1:11" ht="12.75">
      <c r="A144" s="135">
        <v>426721</v>
      </c>
      <c r="B144" s="135" t="s">
        <v>73</v>
      </c>
      <c r="C144" s="148">
        <v>5191333.56</v>
      </c>
      <c r="D144" s="148">
        <v>3079239.8</v>
      </c>
      <c r="E144" s="148"/>
      <c r="F144" s="148">
        <v>2112093.76</v>
      </c>
      <c r="G144" s="148"/>
      <c r="H144" s="149"/>
      <c r="I144" s="149"/>
      <c r="J144" s="148"/>
      <c r="K144" s="17"/>
    </row>
    <row r="145" spans="1:11" ht="12.75">
      <c r="A145" s="135">
        <v>4267511</v>
      </c>
      <c r="B145" s="135" t="s">
        <v>75</v>
      </c>
      <c r="C145" s="148">
        <v>8586683.33</v>
      </c>
      <c r="D145" s="148">
        <v>7440614.87</v>
      </c>
      <c r="E145" s="148"/>
      <c r="F145" s="148">
        <v>1146068.46</v>
      </c>
      <c r="G145" s="148"/>
      <c r="H145" s="149"/>
      <c r="I145" s="149"/>
      <c r="J145" s="148"/>
      <c r="K145" s="17"/>
    </row>
    <row r="146" spans="1:11" ht="12.75">
      <c r="A146" s="135">
        <v>4267512</v>
      </c>
      <c r="B146" s="135" t="s">
        <v>74</v>
      </c>
      <c r="C146" s="148">
        <v>1535038.99</v>
      </c>
      <c r="D146" s="148">
        <v>1535038.99</v>
      </c>
      <c r="E146" s="148"/>
      <c r="F146" s="148"/>
      <c r="G146" s="148"/>
      <c r="H146" s="149"/>
      <c r="I146" s="149"/>
      <c r="J146" s="148"/>
      <c r="K146" s="17"/>
    </row>
    <row r="147" spans="1:11" ht="12.75">
      <c r="A147" s="136">
        <v>4267</v>
      </c>
      <c r="B147" s="136" t="s">
        <v>118</v>
      </c>
      <c r="C147" s="150">
        <f>SUM(C141:C146)</f>
        <v>22777512.62</v>
      </c>
      <c r="D147" s="150">
        <f>SUM(D141:D146)</f>
        <v>16754527.18</v>
      </c>
      <c r="E147" s="150">
        <f>SUM(E141:E146)</f>
        <v>53395</v>
      </c>
      <c r="F147" s="150">
        <f>SUM(F141:F146)</f>
        <v>5969590.44</v>
      </c>
      <c r="G147" s="150"/>
      <c r="H147" s="151"/>
      <c r="I147" s="151"/>
      <c r="J147" s="148"/>
      <c r="K147" s="17"/>
    </row>
    <row r="148" spans="1:11" ht="12.75">
      <c r="A148" s="135">
        <v>426811</v>
      </c>
      <c r="B148" s="135" t="s">
        <v>76</v>
      </c>
      <c r="C148" s="148"/>
      <c r="D148" s="148"/>
      <c r="E148" s="148"/>
      <c r="F148" s="148"/>
      <c r="G148" s="148"/>
      <c r="H148" s="149"/>
      <c r="I148" s="149"/>
      <c r="J148" s="148"/>
      <c r="K148" s="17"/>
    </row>
    <row r="149" spans="1:11" ht="12.75">
      <c r="A149" s="135">
        <v>426812</v>
      </c>
      <c r="B149" s="135" t="s">
        <v>77</v>
      </c>
      <c r="C149" s="148">
        <v>92248.18</v>
      </c>
      <c r="D149" s="148">
        <v>89648.18</v>
      </c>
      <c r="E149" s="148">
        <v>2600</v>
      </c>
      <c r="F149" s="148"/>
      <c r="G149" s="148"/>
      <c r="H149" s="149"/>
      <c r="I149" s="149"/>
      <c r="J149" s="148"/>
      <c r="K149" s="17"/>
    </row>
    <row r="150" spans="1:11" ht="12.75">
      <c r="A150" s="135">
        <v>426819</v>
      </c>
      <c r="B150" s="135" t="s">
        <v>78</v>
      </c>
      <c r="C150" s="148">
        <v>985341.4</v>
      </c>
      <c r="D150" s="148">
        <v>803574.4</v>
      </c>
      <c r="E150" s="148">
        <v>181767</v>
      </c>
      <c r="F150" s="148"/>
      <c r="G150" s="148"/>
      <c r="H150" s="149"/>
      <c r="I150" s="149"/>
      <c r="J150" s="148"/>
      <c r="K150" s="17"/>
    </row>
    <row r="151" spans="1:11" ht="12.75">
      <c r="A151" s="136">
        <v>4268</v>
      </c>
      <c r="B151" s="136" t="s">
        <v>119</v>
      </c>
      <c r="C151" s="150">
        <f>SUM(C148:C150)</f>
        <v>1077589.58</v>
      </c>
      <c r="D151" s="150">
        <f>SUM(D148:D150)</f>
        <v>893222.5800000001</v>
      </c>
      <c r="E151" s="150">
        <f>SUM(E148:E150)</f>
        <v>184367</v>
      </c>
      <c r="F151" s="150"/>
      <c r="G151" s="150"/>
      <c r="H151" s="151"/>
      <c r="I151" s="151"/>
      <c r="J151" s="148"/>
      <c r="K151" s="17"/>
    </row>
    <row r="152" spans="1:11" ht="12.75">
      <c r="A152" s="135">
        <v>426911</v>
      </c>
      <c r="B152" s="135" t="s">
        <v>79</v>
      </c>
      <c r="C152" s="148">
        <v>177061.72</v>
      </c>
      <c r="D152" s="148">
        <v>161199.4</v>
      </c>
      <c r="E152" s="148"/>
      <c r="F152" s="148">
        <v>15862.32</v>
      </c>
      <c r="G152" s="148"/>
      <c r="H152" s="149"/>
      <c r="I152" s="149"/>
      <c r="J152" s="148"/>
      <c r="K152" s="17"/>
    </row>
    <row r="153" spans="1:11" ht="12.75">
      <c r="A153" s="135">
        <v>426913</v>
      </c>
      <c r="B153" s="135" t="s">
        <v>80</v>
      </c>
      <c r="C153" s="148">
        <v>902445.62</v>
      </c>
      <c r="D153" s="148">
        <v>241699.2</v>
      </c>
      <c r="E153" s="148">
        <v>33631.9</v>
      </c>
      <c r="F153" s="148">
        <v>627114.52</v>
      </c>
      <c r="G153" s="148"/>
      <c r="H153" s="149"/>
      <c r="I153" s="149"/>
      <c r="J153" s="148"/>
      <c r="K153" s="17"/>
    </row>
    <row r="154" spans="1:11" ht="12.75">
      <c r="A154" s="135">
        <v>426919</v>
      </c>
      <c r="B154" s="135" t="s">
        <v>81</v>
      </c>
      <c r="C154" s="148">
        <v>499220.52</v>
      </c>
      <c r="D154" s="148">
        <v>266846.47</v>
      </c>
      <c r="E154" s="148"/>
      <c r="F154" s="148">
        <v>232374.05</v>
      </c>
      <c r="G154" s="148"/>
      <c r="H154" s="149"/>
      <c r="I154" s="149"/>
      <c r="J154" s="148"/>
      <c r="K154" s="17"/>
    </row>
    <row r="155" spans="1:11" ht="12.75">
      <c r="A155" s="136">
        <v>4269</v>
      </c>
      <c r="B155" s="136" t="s">
        <v>120</v>
      </c>
      <c r="C155" s="150">
        <f>SUM(C152:C154)</f>
        <v>1578727.86</v>
      </c>
      <c r="D155" s="150">
        <f>SUM(D152:D154)</f>
        <v>669745.07</v>
      </c>
      <c r="E155" s="150">
        <f>SUM(E152:E154)</f>
        <v>33631.9</v>
      </c>
      <c r="F155" s="150">
        <f>SUM(F152:F154)</f>
        <v>875350.8899999999</v>
      </c>
      <c r="G155" s="150">
        <f>SUM(G152:G154)</f>
        <v>0</v>
      </c>
      <c r="H155" s="151"/>
      <c r="I155" s="151"/>
      <c r="J155" s="148"/>
      <c r="K155" s="17"/>
    </row>
    <row r="156" spans="1:11" ht="12.75">
      <c r="A156" s="135">
        <v>431111</v>
      </c>
      <c r="B156" s="135" t="s">
        <v>82</v>
      </c>
      <c r="C156" s="148"/>
      <c r="D156" s="148"/>
      <c r="E156" s="148"/>
      <c r="F156" s="148"/>
      <c r="G156" s="148"/>
      <c r="H156" s="149"/>
      <c r="I156" s="149"/>
      <c r="J156" s="148"/>
      <c r="K156" s="17"/>
    </row>
    <row r="157" spans="1:11" ht="12.75">
      <c r="A157" s="136">
        <v>4311</v>
      </c>
      <c r="B157" s="136" t="s">
        <v>83</v>
      </c>
      <c r="C157" s="150">
        <f>SUM(C156)</f>
        <v>0</v>
      </c>
      <c r="D157" s="150"/>
      <c r="E157" s="150"/>
      <c r="F157" s="150">
        <f>SUM(F156)</f>
        <v>0</v>
      </c>
      <c r="G157" s="150">
        <f>SUM(G156)</f>
        <v>0</v>
      </c>
      <c r="H157" s="151"/>
      <c r="I157" s="151"/>
      <c r="J157" s="148"/>
      <c r="K157" s="17"/>
    </row>
    <row r="158" spans="1:11" ht="12.75">
      <c r="A158" s="135">
        <v>431211</v>
      </c>
      <c r="B158" s="135" t="s">
        <v>84</v>
      </c>
      <c r="C158" s="148"/>
      <c r="D158" s="148"/>
      <c r="E158" s="148"/>
      <c r="F158" s="148"/>
      <c r="G158" s="148"/>
      <c r="H158" s="149"/>
      <c r="I158" s="149"/>
      <c r="J158" s="148"/>
      <c r="K158" s="17"/>
    </row>
    <row r="159" spans="1:11" ht="12.75">
      <c r="A159" s="136">
        <v>4312</v>
      </c>
      <c r="B159" s="136" t="s">
        <v>84</v>
      </c>
      <c r="C159" s="150">
        <f>SUM(C158)</f>
        <v>0</v>
      </c>
      <c r="D159" s="150"/>
      <c r="E159" s="150"/>
      <c r="F159" s="150">
        <f>SUM(F158)</f>
        <v>0</v>
      </c>
      <c r="G159" s="150">
        <f>SUM(G158)</f>
        <v>0</v>
      </c>
      <c r="H159" s="151"/>
      <c r="I159" s="151"/>
      <c r="J159" s="148"/>
      <c r="K159" s="17"/>
    </row>
    <row r="160" spans="1:11" ht="12.75">
      <c r="A160" s="135">
        <v>444211</v>
      </c>
      <c r="B160" s="135" t="s">
        <v>85</v>
      </c>
      <c r="C160" s="148">
        <v>18705.17</v>
      </c>
      <c r="D160" s="148"/>
      <c r="E160" s="148"/>
      <c r="F160" s="148">
        <v>14296.66</v>
      </c>
      <c r="G160" s="148">
        <v>4408.51</v>
      </c>
      <c r="H160" s="149"/>
      <c r="I160" s="149"/>
      <c r="J160" s="148"/>
      <c r="K160" s="17"/>
    </row>
    <row r="161" spans="1:11" ht="12.75">
      <c r="A161" s="136">
        <v>4442</v>
      </c>
      <c r="B161" s="136" t="s">
        <v>85</v>
      </c>
      <c r="C161" s="150">
        <f>SUM(C160)</f>
        <v>18705.17</v>
      </c>
      <c r="D161" s="150"/>
      <c r="E161" s="150"/>
      <c r="F161" s="150">
        <f>SUM(F160)</f>
        <v>14296.66</v>
      </c>
      <c r="G161" s="150">
        <f>SUM(G160)</f>
        <v>4408.51</v>
      </c>
      <c r="H161" s="151"/>
      <c r="I161" s="151"/>
      <c r="J161" s="148"/>
      <c r="K161" s="17"/>
    </row>
    <row r="162" spans="1:11" ht="12.75">
      <c r="A162" s="135">
        <v>482111</v>
      </c>
      <c r="B162" s="135" t="s">
        <v>211</v>
      </c>
      <c r="C162" s="148">
        <v>39750</v>
      </c>
      <c r="D162" s="148"/>
      <c r="E162" s="148"/>
      <c r="F162" s="148">
        <v>39750</v>
      </c>
      <c r="G162" s="148"/>
      <c r="H162" s="151"/>
      <c r="I162" s="151"/>
      <c r="J162" s="148"/>
      <c r="K162" s="17"/>
    </row>
    <row r="163" spans="1:11" ht="12.75">
      <c r="A163" s="135">
        <v>482131</v>
      </c>
      <c r="B163" s="135" t="s">
        <v>86</v>
      </c>
      <c r="C163" s="148">
        <v>87705.5</v>
      </c>
      <c r="D163" s="148">
        <v>87705.5</v>
      </c>
      <c r="E163" s="148"/>
      <c r="F163" s="148"/>
      <c r="G163" s="148"/>
      <c r="H163" s="149"/>
      <c r="I163" s="149"/>
      <c r="J163" s="148"/>
      <c r="K163" s="17"/>
    </row>
    <row r="164" spans="1:11" ht="12.75">
      <c r="A164" s="135">
        <v>482191</v>
      </c>
      <c r="B164" s="135" t="s">
        <v>87</v>
      </c>
      <c r="C164" s="148">
        <v>1636939.44</v>
      </c>
      <c r="D164" s="148"/>
      <c r="E164" s="148"/>
      <c r="F164" s="148">
        <v>1515321</v>
      </c>
      <c r="G164" s="148">
        <v>121618.44</v>
      </c>
      <c r="H164" s="149"/>
      <c r="I164" s="149"/>
      <c r="J164" s="148"/>
      <c r="K164" s="17"/>
    </row>
    <row r="165" spans="1:11" ht="12.75">
      <c r="A165" s="136">
        <v>4821</v>
      </c>
      <c r="B165" s="136" t="s">
        <v>87</v>
      </c>
      <c r="C165" s="150">
        <f>SUM(C162:C164)</f>
        <v>1764394.94</v>
      </c>
      <c r="D165" s="150">
        <f>SUM(D163)</f>
        <v>87705.5</v>
      </c>
      <c r="E165" s="150"/>
      <c r="F165" s="150">
        <f>SUM(F162:F164)</f>
        <v>1555071</v>
      </c>
      <c r="G165" s="150">
        <f>SUM(G163:G164)</f>
        <v>121618.44</v>
      </c>
      <c r="H165" s="151"/>
      <c r="I165" s="151"/>
      <c r="J165" s="148"/>
      <c r="K165" s="17"/>
    </row>
    <row r="166" spans="1:11" ht="12.75">
      <c r="A166" s="135">
        <v>482211</v>
      </c>
      <c r="B166" s="135" t="s">
        <v>88</v>
      </c>
      <c r="C166" s="148">
        <v>600</v>
      </c>
      <c r="D166" s="148"/>
      <c r="E166" s="148"/>
      <c r="F166" s="148">
        <v>600</v>
      </c>
      <c r="G166" s="148"/>
      <c r="H166" s="149"/>
      <c r="I166" s="149"/>
      <c r="J166" s="148"/>
      <c r="K166" s="17"/>
    </row>
    <row r="167" spans="1:11" ht="12.75">
      <c r="A167" s="134">
        <v>482241</v>
      </c>
      <c r="B167" s="134" t="s">
        <v>91</v>
      </c>
      <c r="C167" s="146">
        <v>312717</v>
      </c>
      <c r="D167" s="146">
        <v>128517</v>
      </c>
      <c r="E167" s="146"/>
      <c r="F167" s="146"/>
      <c r="G167" s="146">
        <v>184200</v>
      </c>
      <c r="H167" s="147"/>
      <c r="I167" s="149"/>
      <c r="J167" s="148"/>
      <c r="K167" s="17"/>
    </row>
    <row r="168" spans="1:11" ht="12.75">
      <c r="A168" s="135">
        <v>482251</v>
      </c>
      <c r="B168" s="135" t="s">
        <v>89</v>
      </c>
      <c r="C168" s="148">
        <v>34016</v>
      </c>
      <c r="D168" s="148"/>
      <c r="E168" s="148"/>
      <c r="F168" s="148">
        <v>34016</v>
      </c>
      <c r="G168" s="148"/>
      <c r="H168" s="149"/>
      <c r="I168" s="149"/>
      <c r="J168" s="148"/>
      <c r="K168" s="17"/>
    </row>
    <row r="169" spans="1:11" ht="12.75">
      <c r="A169" s="136">
        <v>4822</v>
      </c>
      <c r="B169" s="136" t="s">
        <v>90</v>
      </c>
      <c r="C169" s="150">
        <f>SUM(C166:C168)</f>
        <v>347333</v>
      </c>
      <c r="D169" s="150">
        <f>SUM(D166:D168)</f>
        <v>128517</v>
      </c>
      <c r="E169" s="150"/>
      <c r="F169" s="150">
        <f>SUM(F166:F168)</f>
        <v>34616</v>
      </c>
      <c r="G169" s="150">
        <f>SUM(G166:G168)</f>
        <v>184200</v>
      </c>
      <c r="H169" s="151"/>
      <c r="I169" s="151"/>
      <c r="J169" s="148"/>
      <c r="K169" s="17"/>
    </row>
    <row r="170" spans="1:11" ht="13.5" thickBot="1">
      <c r="A170" s="135"/>
      <c r="B170" s="232"/>
      <c r="C170" s="165"/>
      <c r="D170" s="165"/>
      <c r="E170" s="165"/>
      <c r="F170" s="165"/>
      <c r="G170" s="165"/>
      <c r="H170" s="166"/>
      <c r="I170" s="149"/>
      <c r="J170" s="148"/>
      <c r="K170" s="17"/>
    </row>
    <row r="171" spans="1:11" ht="13.5" thickBot="1">
      <c r="A171" s="135"/>
      <c r="B171" s="233" t="s">
        <v>262</v>
      </c>
      <c r="C171" s="172">
        <f>C169+C165+C161+C155+C151+C147+C139+C135+C133+C127+C113+C97+C95+C93+C90+C88+C86+C84+C80+C75+C66+C63+C58+C52+C45+C40+C37+C33+C31+C29+C27+C24+C20+C17+C15+C13+C10+C159+C157</f>
        <v>427702193.03</v>
      </c>
      <c r="D171" s="172">
        <f>D169+D165+D161+D155+D151+D147+D139+D135+D133+D127+D113+D97+D93+D90+D88+D86+D84+D80+D75+D66+D63+D58+D52+D45+D40+D37+D33+D31+D29+D27+D24+D20+D17+D15+D13+D10+D159+D157</f>
        <v>391064325.34999996</v>
      </c>
      <c r="E171" s="172">
        <f>E169+E165+E161+E155+E151+E147+E139+E135+E133+E127+E113+E97+E93+E90+E88+E86+E84+E80+E75+E66+E63+E58+E52+E45+E40+E37+E33+E31+E29+E27+E24+E20+E17+E15+E13+E10+E159+E157</f>
        <v>2626297.7</v>
      </c>
      <c r="F171" s="172">
        <f>F169+F165+F161+F155+F151+F147+F139+F135+F133+F127+F113+F97+F95+F93+F90+F88+F86+F84+F80+F75+F66+F63+F58+F52+F45+F40+F37+F33+F31+F29+F27+F24+F20+F17+F15+F13+F10+F159+F157</f>
        <v>26483309.499999996</v>
      </c>
      <c r="G171" s="172">
        <f>G169+G165+G161+G155+G151+G147+G139+G135+G133+G127+G113+G97+G93+G90+G88+G86+G84+G80+G75+G66+G63+G58+G52+G45+G40+G37+G33+G31+G29+G27+G24+G20+G17+G15+G13+G10+G159+G157</f>
        <v>2366740.3400000003</v>
      </c>
      <c r="H171" s="172">
        <f>H169+H165+H161+H155+H151+H147+H139+H135+H133+H127+H113+H97+H93+H90+H88+H86+H84+H80+H75+H66+H63+H58+H52+H45+H40+H37+H33+H31+H29+H27+H24+H20+H17+H15+H13+H10+H159+H157</f>
        <v>5031117.63</v>
      </c>
      <c r="I171" s="172">
        <f>I169+I165+I161+I155+I151+I147+I139+I135+I133+I127+I113+I97+I93+I90+I88+I86+I84+I80+I75+I66+I63+I58+I52+I45+I40+I37+I33+I31+I29+I27+I24+I20+I17+I15+I13+I10+I159+I157</f>
        <v>0</v>
      </c>
      <c r="J171" s="172">
        <f>J113</f>
        <v>130402.51</v>
      </c>
      <c r="K171" s="17"/>
    </row>
    <row r="172" spans="1:11" ht="12.75">
      <c r="A172" s="234"/>
      <c r="B172" s="235"/>
      <c r="C172" s="144"/>
      <c r="D172" s="144"/>
      <c r="E172" s="153"/>
      <c r="F172" s="153"/>
      <c r="G172" s="153"/>
      <c r="H172" s="144"/>
      <c r="I172" s="173"/>
      <c r="J172" s="143"/>
      <c r="K172" s="17"/>
    </row>
    <row r="173" spans="1:11" ht="12.75">
      <c r="A173" s="234"/>
      <c r="B173" s="236"/>
      <c r="C173" s="153"/>
      <c r="D173" s="153">
        <f>D171+E171+F171+G171+H171+I171+J171</f>
        <v>427702193.0299999</v>
      </c>
      <c r="E173" s="153"/>
      <c r="F173" s="153"/>
      <c r="G173" s="153"/>
      <c r="H173" s="153"/>
      <c r="I173" s="173"/>
      <c r="J173" s="144"/>
      <c r="K173" s="17"/>
    </row>
    <row r="174" spans="1:11" ht="12.75">
      <c r="A174" s="237"/>
      <c r="B174" s="237"/>
      <c r="C174" s="153"/>
      <c r="D174" s="153"/>
      <c r="E174" s="153"/>
      <c r="F174" s="153"/>
      <c r="G174" s="153"/>
      <c r="H174" s="153"/>
      <c r="I174" s="173"/>
      <c r="J174" s="144"/>
      <c r="K174" s="17"/>
    </row>
    <row r="175" spans="1:11" ht="12.75">
      <c r="A175" s="237"/>
      <c r="B175" s="237"/>
      <c r="C175" s="153"/>
      <c r="D175" s="153"/>
      <c r="E175" s="153"/>
      <c r="F175" s="153"/>
      <c r="G175" s="153"/>
      <c r="H175" s="153"/>
      <c r="I175" s="153"/>
      <c r="J175" s="144"/>
      <c r="K175" s="17"/>
    </row>
    <row r="176" spans="1:11" ht="13.5" thickBot="1">
      <c r="A176" s="237"/>
      <c r="B176" s="237"/>
      <c r="C176" s="153"/>
      <c r="D176" s="153"/>
      <c r="E176" s="153"/>
      <c r="F176" s="153"/>
      <c r="G176" s="153"/>
      <c r="H176" s="153"/>
      <c r="I176" s="153"/>
      <c r="J176" s="144"/>
      <c r="K176" s="17"/>
    </row>
    <row r="177" spans="1:11" ht="12.75">
      <c r="A177" s="238" t="s">
        <v>0</v>
      </c>
      <c r="B177" s="239" t="s">
        <v>1</v>
      </c>
      <c r="C177" s="174" t="s">
        <v>2</v>
      </c>
      <c r="D177" s="174" t="s">
        <v>198</v>
      </c>
      <c r="E177" s="175" t="s">
        <v>4</v>
      </c>
      <c r="F177" s="176" t="s">
        <v>5</v>
      </c>
      <c r="G177" s="177" t="s">
        <v>6</v>
      </c>
      <c r="H177" s="178" t="s">
        <v>182</v>
      </c>
      <c r="I177" s="179" t="s">
        <v>252</v>
      </c>
      <c r="J177" s="144"/>
      <c r="K177" s="17"/>
    </row>
    <row r="178" spans="1:11" ht="16.5" customHeight="1">
      <c r="A178" s="240">
        <v>511322</v>
      </c>
      <c r="B178" s="241" t="s">
        <v>248</v>
      </c>
      <c r="C178" s="180">
        <v>573554.34</v>
      </c>
      <c r="D178" s="181"/>
      <c r="E178" s="182"/>
      <c r="F178" s="181">
        <v>573554.34</v>
      </c>
      <c r="G178" s="183"/>
      <c r="H178" s="184"/>
      <c r="I178" s="185"/>
      <c r="J178" s="144"/>
      <c r="K178" s="17"/>
    </row>
    <row r="179" spans="1:11" ht="22.5">
      <c r="A179" s="242">
        <v>5113</v>
      </c>
      <c r="B179" s="243" t="s">
        <v>249</v>
      </c>
      <c r="C179" s="186">
        <f>SUM(C178)</f>
        <v>573554.34</v>
      </c>
      <c r="D179" s="187">
        <f>SUM(D178)</f>
        <v>0</v>
      </c>
      <c r="E179" s="188"/>
      <c r="F179" s="187">
        <f>SUM(F178)</f>
        <v>573554.34</v>
      </c>
      <c r="G179" s="189"/>
      <c r="H179" s="190"/>
      <c r="I179" s="185"/>
      <c r="J179" s="144"/>
      <c r="K179" s="17"/>
    </row>
    <row r="180" spans="1:11" ht="12.75">
      <c r="A180" s="244">
        <v>512111</v>
      </c>
      <c r="B180" s="245" t="s">
        <v>125</v>
      </c>
      <c r="C180" s="191">
        <v>4366890</v>
      </c>
      <c r="D180" s="192"/>
      <c r="E180" s="193"/>
      <c r="F180" s="147">
        <v>1546890</v>
      </c>
      <c r="G180" s="194"/>
      <c r="H180" s="195">
        <v>2820000</v>
      </c>
      <c r="I180" s="148"/>
      <c r="J180" s="144"/>
      <c r="K180" s="17"/>
    </row>
    <row r="181" spans="1:11" ht="12.75">
      <c r="A181" s="246">
        <v>5121</v>
      </c>
      <c r="B181" s="247" t="s">
        <v>126</v>
      </c>
      <c r="C181" s="196">
        <f>SUM(C180)</f>
        <v>4366890</v>
      </c>
      <c r="D181" s="197"/>
      <c r="E181" s="150"/>
      <c r="F181" s="151">
        <f>SUM(F180)</f>
        <v>1546890</v>
      </c>
      <c r="G181" s="198"/>
      <c r="H181" s="199">
        <f>SUM(H180)</f>
        <v>2820000</v>
      </c>
      <c r="I181" s="150"/>
      <c r="J181" s="144"/>
      <c r="K181" s="17"/>
    </row>
    <row r="182" spans="1:11" ht="12.75">
      <c r="A182" s="135">
        <v>512211</v>
      </c>
      <c r="B182" s="135" t="s">
        <v>121</v>
      </c>
      <c r="C182" s="148">
        <v>3491462.44</v>
      </c>
      <c r="D182" s="148"/>
      <c r="E182" s="148"/>
      <c r="F182" s="149">
        <v>3491462.44</v>
      </c>
      <c r="G182" s="149"/>
      <c r="H182" s="148"/>
      <c r="I182" s="148"/>
      <c r="J182" s="144"/>
      <c r="K182" s="17"/>
    </row>
    <row r="183" spans="1:11" ht="12.75">
      <c r="A183" s="135">
        <v>512212</v>
      </c>
      <c r="B183" s="135" t="s">
        <v>225</v>
      </c>
      <c r="C183" s="148">
        <v>354885</v>
      </c>
      <c r="D183" s="148"/>
      <c r="E183" s="148"/>
      <c r="F183" s="149">
        <v>30990</v>
      </c>
      <c r="G183" s="149"/>
      <c r="H183" s="148"/>
      <c r="I183" s="148">
        <v>323895</v>
      </c>
      <c r="J183" s="144"/>
      <c r="K183" s="17"/>
    </row>
    <row r="184" spans="1:11" ht="12.75">
      <c r="A184" s="135">
        <v>512221</v>
      </c>
      <c r="B184" s="135" t="s">
        <v>56</v>
      </c>
      <c r="C184" s="148">
        <v>415112.61</v>
      </c>
      <c r="D184" s="148">
        <v>284734.41</v>
      </c>
      <c r="E184" s="148"/>
      <c r="F184" s="149">
        <v>130378.2</v>
      </c>
      <c r="G184" s="149"/>
      <c r="H184" s="148"/>
      <c r="I184" s="148"/>
      <c r="J184" s="144"/>
      <c r="K184" s="17"/>
    </row>
    <row r="185" spans="1:11" ht="12.75">
      <c r="A185" s="231">
        <v>512232</v>
      </c>
      <c r="B185" s="231" t="s">
        <v>169</v>
      </c>
      <c r="C185" s="165"/>
      <c r="D185" s="165"/>
      <c r="E185" s="165"/>
      <c r="F185" s="166"/>
      <c r="G185" s="149"/>
      <c r="H185" s="148"/>
      <c r="I185" s="148"/>
      <c r="J185" s="144"/>
      <c r="K185" s="17"/>
    </row>
    <row r="186" spans="1:11" ht="12.75">
      <c r="A186" s="231">
        <v>512241</v>
      </c>
      <c r="B186" s="231" t="s">
        <v>226</v>
      </c>
      <c r="C186" s="165">
        <v>426735.2</v>
      </c>
      <c r="D186" s="165"/>
      <c r="E186" s="165"/>
      <c r="F186" s="166">
        <v>426735.2</v>
      </c>
      <c r="G186" s="149"/>
      <c r="H186" s="148"/>
      <c r="I186" s="148"/>
      <c r="J186" s="144"/>
      <c r="K186" s="17"/>
    </row>
    <row r="187" spans="1:11" ht="12.75">
      <c r="A187" s="135">
        <v>512251</v>
      </c>
      <c r="B187" s="135" t="s">
        <v>123</v>
      </c>
      <c r="C187" s="148">
        <v>60560</v>
      </c>
      <c r="D187" s="148"/>
      <c r="E187" s="148"/>
      <c r="F187" s="149">
        <v>60560</v>
      </c>
      <c r="G187" s="149"/>
      <c r="H187" s="148"/>
      <c r="I187" s="148"/>
      <c r="J187" s="144"/>
      <c r="K187" s="17"/>
    </row>
    <row r="188" spans="1:11" ht="12.75">
      <c r="A188" s="136">
        <v>5122</v>
      </c>
      <c r="B188" s="136" t="s">
        <v>124</v>
      </c>
      <c r="C188" s="150">
        <f>SUM(C182:C187)</f>
        <v>4748755.25</v>
      </c>
      <c r="D188" s="150">
        <f>SUM(D182:D187)</f>
        <v>284734.41</v>
      </c>
      <c r="E188" s="150"/>
      <c r="F188" s="151">
        <f>SUM(F182:F187)</f>
        <v>4140125.8400000003</v>
      </c>
      <c r="G188" s="151">
        <f>SUM(G182:G187)</f>
        <v>0</v>
      </c>
      <c r="H188" s="150"/>
      <c r="I188" s="150">
        <f>SUM(I182:I187)</f>
        <v>323895</v>
      </c>
      <c r="J188" s="144"/>
      <c r="K188" s="17"/>
    </row>
    <row r="189" spans="1:11" ht="12.75">
      <c r="A189" s="134">
        <v>512511</v>
      </c>
      <c r="B189" s="134" t="s">
        <v>127</v>
      </c>
      <c r="C189" s="146">
        <v>1045301.96</v>
      </c>
      <c r="D189" s="146"/>
      <c r="E189" s="146"/>
      <c r="F189" s="147">
        <v>843260</v>
      </c>
      <c r="G189" s="149"/>
      <c r="H189" s="148"/>
      <c r="I189" s="148">
        <v>202041.96</v>
      </c>
      <c r="J189" s="144"/>
      <c r="K189" s="17"/>
    </row>
    <row r="190" spans="1:11" ht="12.75">
      <c r="A190" s="135">
        <v>512521</v>
      </c>
      <c r="B190" s="135" t="s">
        <v>128</v>
      </c>
      <c r="C190" s="148"/>
      <c r="D190" s="148"/>
      <c r="E190" s="148"/>
      <c r="F190" s="149"/>
      <c r="G190" s="149"/>
      <c r="H190" s="148"/>
      <c r="I190" s="148"/>
      <c r="J190" s="144"/>
      <c r="K190" s="17"/>
    </row>
    <row r="191" spans="1:11" ht="12.75">
      <c r="A191" s="136">
        <v>5125</v>
      </c>
      <c r="B191" s="136" t="s">
        <v>129</v>
      </c>
      <c r="C191" s="150">
        <f>SUM(C189:C190)</f>
        <v>1045301.96</v>
      </c>
      <c r="D191" s="150"/>
      <c r="E191" s="150"/>
      <c r="F191" s="150">
        <f>SUM(F189:F190)</f>
        <v>843260</v>
      </c>
      <c r="G191" s="151"/>
      <c r="H191" s="150"/>
      <c r="I191" s="150">
        <f>SUM(I189:I190)</f>
        <v>202041.96</v>
      </c>
      <c r="J191" s="144"/>
      <c r="K191" s="17"/>
    </row>
    <row r="192" spans="1:11" ht="12.75">
      <c r="A192" s="135">
        <v>513111</v>
      </c>
      <c r="B192" s="135" t="s">
        <v>227</v>
      </c>
      <c r="C192" s="148">
        <v>31680</v>
      </c>
      <c r="D192" s="150"/>
      <c r="E192" s="150"/>
      <c r="F192" s="148">
        <v>31680</v>
      </c>
      <c r="G192" s="151"/>
      <c r="H192" s="150"/>
      <c r="I192" s="150"/>
      <c r="J192" s="144"/>
      <c r="K192" s="17"/>
    </row>
    <row r="193" spans="1:11" ht="12.75">
      <c r="A193" s="248">
        <v>5131</v>
      </c>
      <c r="B193" s="248" t="s">
        <v>227</v>
      </c>
      <c r="C193" s="200">
        <f>SUM(C192)</f>
        <v>31680</v>
      </c>
      <c r="D193" s="200"/>
      <c r="E193" s="200"/>
      <c r="F193" s="200">
        <f>SUM(F192)</f>
        <v>31680</v>
      </c>
      <c r="G193" s="201"/>
      <c r="H193" s="150"/>
      <c r="I193" s="150"/>
      <c r="J193" s="144"/>
      <c r="K193" s="17"/>
    </row>
    <row r="194" spans="1:11" ht="12.75">
      <c r="A194" s="135">
        <v>515111</v>
      </c>
      <c r="B194" s="135" t="s">
        <v>250</v>
      </c>
      <c r="C194" s="148">
        <v>295000</v>
      </c>
      <c r="D194" s="148">
        <v>295000</v>
      </c>
      <c r="E194" s="148"/>
      <c r="F194" s="148"/>
      <c r="G194" s="149"/>
      <c r="H194" s="148"/>
      <c r="I194" s="150"/>
      <c r="J194" s="144"/>
      <c r="K194" s="17"/>
    </row>
    <row r="195" spans="1:11" ht="13.5" thickBot="1">
      <c r="A195" s="136">
        <v>5151</v>
      </c>
      <c r="B195" s="136" t="s">
        <v>251</v>
      </c>
      <c r="C195" s="200">
        <f>SUM(C194)</f>
        <v>295000</v>
      </c>
      <c r="D195" s="200">
        <f>SUM(D194)</f>
        <v>295000</v>
      </c>
      <c r="E195" s="200"/>
      <c r="F195" s="200"/>
      <c r="G195" s="201"/>
      <c r="H195" s="200"/>
      <c r="I195" s="200"/>
      <c r="J195" s="144"/>
      <c r="K195" s="17"/>
    </row>
    <row r="196" spans="1:12" ht="13.5" thickBot="1">
      <c r="A196" s="249"/>
      <c r="B196" s="250" t="s">
        <v>263</v>
      </c>
      <c r="C196" s="172">
        <f>C179+C181+C188+C191+C193+C195</f>
        <v>11061181.55</v>
      </c>
      <c r="D196" s="172">
        <f>D179+D181+D188+D191+D193+D195</f>
        <v>579734.4099999999</v>
      </c>
      <c r="E196" s="202"/>
      <c r="F196" s="203">
        <f>F179+F181+F188+F191+F193</f>
        <v>7135510.18</v>
      </c>
      <c r="G196" s="203">
        <f>G181+G188+G191</f>
        <v>0</v>
      </c>
      <c r="H196" s="204">
        <f>H181</f>
        <v>2820000</v>
      </c>
      <c r="I196" s="202">
        <f>I188+I191</f>
        <v>525936.96</v>
      </c>
      <c r="J196" s="144"/>
      <c r="K196" s="17"/>
      <c r="L196" s="235"/>
    </row>
    <row r="197" spans="1:10" ht="12.75">
      <c r="A197" s="137"/>
      <c r="B197" s="137"/>
      <c r="C197" s="152"/>
      <c r="D197" s="152"/>
      <c r="E197" s="152"/>
      <c r="F197" s="152"/>
      <c r="G197" s="152"/>
      <c r="H197" s="152"/>
      <c r="I197" s="152"/>
      <c r="J197" s="144"/>
    </row>
    <row r="198" spans="1:10" ht="12.75">
      <c r="A198" s="137"/>
      <c r="B198" s="137"/>
      <c r="C198" s="152"/>
      <c r="D198" s="152"/>
      <c r="E198" s="152"/>
      <c r="F198" s="152"/>
      <c r="G198" s="152"/>
      <c r="H198" s="152"/>
      <c r="I198" s="152"/>
      <c r="J198" s="144"/>
    </row>
    <row r="199" spans="1:10" ht="12.75">
      <c r="A199" s="137"/>
      <c r="B199" s="137"/>
      <c r="C199" s="152"/>
      <c r="D199" s="152"/>
      <c r="E199" s="152"/>
      <c r="F199" s="152"/>
      <c r="G199" s="152"/>
      <c r="H199" s="152"/>
      <c r="I199" s="152"/>
      <c r="J199" s="144"/>
    </row>
    <row r="200" spans="1:10" ht="12.75">
      <c r="A200" s="137"/>
      <c r="B200" s="137"/>
      <c r="C200" s="152"/>
      <c r="D200" s="152"/>
      <c r="E200" s="152"/>
      <c r="F200" s="152"/>
      <c r="G200" s="152"/>
      <c r="H200" s="152"/>
      <c r="I200" s="152"/>
      <c r="J200" s="144"/>
    </row>
    <row r="201" spans="1:10" ht="12.75">
      <c r="A201" s="137"/>
      <c r="B201" s="137"/>
      <c r="C201" s="152"/>
      <c r="D201" s="152"/>
      <c r="E201" s="152"/>
      <c r="F201" s="152"/>
      <c r="G201" s="152"/>
      <c r="H201" s="152"/>
      <c r="I201" s="152"/>
      <c r="J201" s="144"/>
    </row>
    <row r="202" spans="1:10" ht="12.75">
      <c r="A202" s="137"/>
      <c r="B202" s="137"/>
      <c r="C202" s="152"/>
      <c r="D202" s="152"/>
      <c r="E202" s="152"/>
      <c r="F202" s="152"/>
      <c r="G202" s="152"/>
      <c r="H202" s="152"/>
      <c r="I202" s="152"/>
      <c r="J202" s="144"/>
    </row>
    <row r="203" spans="1:10" ht="12.75">
      <c r="A203" s="137"/>
      <c r="B203" s="137"/>
      <c r="C203" s="152"/>
      <c r="D203" s="152"/>
      <c r="E203" s="152"/>
      <c r="F203" s="152"/>
      <c r="G203" s="152"/>
      <c r="H203" s="152"/>
      <c r="I203" s="152"/>
      <c r="J203" s="144"/>
    </row>
    <row r="204" spans="1:10" ht="12.75">
      <c r="A204" s="137"/>
      <c r="B204" s="137"/>
      <c r="C204" s="152"/>
      <c r="D204" s="152"/>
      <c r="E204" s="152"/>
      <c r="F204" s="152"/>
      <c r="G204" s="152"/>
      <c r="H204" s="152"/>
      <c r="I204" s="152"/>
      <c r="J204" s="144"/>
    </row>
    <row r="205" spans="1:10" ht="12.75">
      <c r="A205" s="137"/>
      <c r="B205" s="137"/>
      <c r="C205" s="152"/>
      <c r="D205" s="152"/>
      <c r="E205" s="152"/>
      <c r="F205" s="152"/>
      <c r="G205" s="152"/>
      <c r="H205" s="152"/>
      <c r="I205" s="152"/>
      <c r="J205" s="144"/>
    </row>
    <row r="206" spans="1:10" ht="12.75">
      <c r="A206" s="137"/>
      <c r="B206" s="137"/>
      <c r="C206" s="152"/>
      <c r="D206" s="152"/>
      <c r="E206" s="152"/>
      <c r="F206" s="152"/>
      <c r="G206" s="152"/>
      <c r="H206" s="152"/>
      <c r="I206" s="152"/>
      <c r="J206" s="144"/>
    </row>
    <row r="207" spans="1:10" ht="12.75">
      <c r="A207" s="137"/>
      <c r="B207" s="137"/>
      <c r="C207" s="152"/>
      <c r="D207" s="152"/>
      <c r="E207" s="152"/>
      <c r="F207" s="152"/>
      <c r="G207" s="152"/>
      <c r="H207" s="152"/>
      <c r="I207" s="152"/>
      <c r="J207" s="144"/>
    </row>
    <row r="208" spans="1:10" ht="12.75">
      <c r="A208" s="137"/>
      <c r="B208" s="137"/>
      <c r="C208" s="152"/>
      <c r="D208" s="152"/>
      <c r="E208" s="152"/>
      <c r="F208" s="152"/>
      <c r="G208" s="152"/>
      <c r="H208" s="152"/>
      <c r="I208" s="152"/>
      <c r="J208" s="144"/>
    </row>
    <row r="209" spans="1:10" ht="12.75">
      <c r="A209" s="137"/>
      <c r="B209" s="137"/>
      <c r="C209" s="152"/>
      <c r="D209" s="152"/>
      <c r="E209" s="152"/>
      <c r="F209" s="152"/>
      <c r="G209" s="152"/>
      <c r="H209" s="152"/>
      <c r="I209" s="152"/>
      <c r="J209" s="144"/>
    </row>
    <row r="210" spans="1:10" ht="13.5" thickBot="1">
      <c r="A210" s="137" t="s">
        <v>239</v>
      </c>
      <c r="B210" s="137"/>
      <c r="C210" s="152"/>
      <c r="D210" s="152"/>
      <c r="E210" s="152"/>
      <c r="F210" s="152"/>
      <c r="G210" s="152"/>
      <c r="H210" s="152"/>
      <c r="I210" s="152"/>
      <c r="J210" s="144"/>
    </row>
    <row r="211" spans="1:10" ht="33" customHeight="1" thickBot="1">
      <c r="A211" s="226" t="s">
        <v>0</v>
      </c>
      <c r="B211" s="227" t="s">
        <v>1</v>
      </c>
      <c r="C211" s="142" t="s">
        <v>2</v>
      </c>
      <c r="D211" s="205" t="s">
        <v>3</v>
      </c>
      <c r="E211" s="206" t="s">
        <v>4</v>
      </c>
      <c r="F211" s="207" t="s">
        <v>5</v>
      </c>
      <c r="G211" s="155" t="s">
        <v>6</v>
      </c>
      <c r="H211" s="171" t="s">
        <v>182</v>
      </c>
      <c r="I211" s="208" t="s">
        <v>183</v>
      </c>
      <c r="J211" s="274" t="s">
        <v>260</v>
      </c>
    </row>
    <row r="212" spans="1:10" ht="12.75" customHeight="1">
      <c r="A212" s="251">
        <v>733161</v>
      </c>
      <c r="B212" s="252" t="s">
        <v>221</v>
      </c>
      <c r="C212" s="209">
        <v>2130402.51</v>
      </c>
      <c r="D212" s="210"/>
      <c r="E212" s="211"/>
      <c r="F212" s="212"/>
      <c r="G212" s="213"/>
      <c r="H212" s="214">
        <v>2130402.51</v>
      </c>
      <c r="I212" s="164"/>
      <c r="J212" s="146"/>
    </row>
    <row r="213" spans="1:10" ht="14.25" customHeight="1">
      <c r="A213" s="242">
        <v>7331</v>
      </c>
      <c r="B213" s="243" t="s">
        <v>171</v>
      </c>
      <c r="C213" s="186">
        <f>SUM(C212)</f>
        <v>2130402.51</v>
      </c>
      <c r="D213" s="145"/>
      <c r="E213" s="179"/>
      <c r="F213" s="187"/>
      <c r="G213" s="178"/>
      <c r="H213" s="215">
        <f>SUM(H212)</f>
        <v>2130402.51</v>
      </c>
      <c r="I213" s="216"/>
      <c r="J213" s="148"/>
    </row>
    <row r="214" spans="1:10" ht="14.25" customHeight="1">
      <c r="A214" s="251">
        <v>741411</v>
      </c>
      <c r="B214" s="264" t="s">
        <v>240</v>
      </c>
      <c r="C214" s="209">
        <v>630228</v>
      </c>
      <c r="D214" s="210"/>
      <c r="E214" s="211"/>
      <c r="F214" s="209">
        <v>630228</v>
      </c>
      <c r="G214" s="213"/>
      <c r="H214" s="217"/>
      <c r="I214" s="216"/>
      <c r="J214" s="148"/>
    </row>
    <row r="215" spans="1:10" ht="15.75" customHeight="1">
      <c r="A215" s="253">
        <v>7414</v>
      </c>
      <c r="B215" s="254" t="s">
        <v>231</v>
      </c>
      <c r="C215" s="218">
        <f>SUM(C214)</f>
        <v>630228</v>
      </c>
      <c r="D215" s="210"/>
      <c r="E215" s="211"/>
      <c r="F215" s="218">
        <f>SUM(F214)</f>
        <v>630228</v>
      </c>
      <c r="G215" s="213"/>
      <c r="H215" s="217"/>
      <c r="I215" s="216"/>
      <c r="J215" s="148"/>
    </row>
    <row r="216" spans="1:10" ht="12.75">
      <c r="A216" s="134">
        <v>74212101</v>
      </c>
      <c r="B216" s="134" t="s">
        <v>141</v>
      </c>
      <c r="C216" s="146">
        <v>1170409</v>
      </c>
      <c r="D216" s="146"/>
      <c r="E216" s="146"/>
      <c r="F216" s="146">
        <v>1170409</v>
      </c>
      <c r="G216" s="146"/>
      <c r="H216" s="147"/>
      <c r="I216" s="149"/>
      <c r="J216" s="148"/>
    </row>
    <row r="217" spans="1:10" ht="12.75">
      <c r="A217" s="135">
        <v>74212102</v>
      </c>
      <c r="B217" s="135" t="s">
        <v>143</v>
      </c>
      <c r="C217" s="148">
        <v>11800199.48</v>
      </c>
      <c r="D217" s="148"/>
      <c r="E217" s="148"/>
      <c r="F217" s="148">
        <v>11800199.48</v>
      </c>
      <c r="G217" s="148"/>
      <c r="H217" s="149"/>
      <c r="I217" s="149"/>
      <c r="J217" s="148"/>
    </row>
    <row r="218" spans="1:10" ht="12.75">
      <c r="A218" s="135">
        <v>74212103</v>
      </c>
      <c r="B218" s="135" t="s">
        <v>140</v>
      </c>
      <c r="C218" s="148">
        <v>4159030</v>
      </c>
      <c r="D218" s="148"/>
      <c r="E218" s="148"/>
      <c r="F218" s="148">
        <v>4159030</v>
      </c>
      <c r="G218" s="148"/>
      <c r="H218" s="149"/>
      <c r="I218" s="149"/>
      <c r="J218" s="148"/>
    </row>
    <row r="219" spans="1:10" ht="12.75">
      <c r="A219" s="135">
        <v>74212104</v>
      </c>
      <c r="B219" s="135" t="s">
        <v>142</v>
      </c>
      <c r="C219" s="148">
        <v>240680.92</v>
      </c>
      <c r="D219" s="148"/>
      <c r="E219" s="148"/>
      <c r="F219" s="148">
        <v>240680.92</v>
      </c>
      <c r="G219" s="148"/>
      <c r="H219" s="149"/>
      <c r="I219" s="149"/>
      <c r="J219" s="148"/>
    </row>
    <row r="220" spans="1:10" ht="12.75">
      <c r="A220" s="255">
        <v>74212105</v>
      </c>
      <c r="B220" s="135" t="s">
        <v>144</v>
      </c>
      <c r="C220" s="148">
        <v>288950.91</v>
      </c>
      <c r="D220" s="148"/>
      <c r="E220" s="148"/>
      <c r="F220" s="148">
        <v>288950.91</v>
      </c>
      <c r="G220" s="148"/>
      <c r="H220" s="149"/>
      <c r="I220" s="149"/>
      <c r="J220" s="148"/>
    </row>
    <row r="221" spans="1:10" ht="12.75">
      <c r="A221" s="255">
        <v>74212106</v>
      </c>
      <c r="B221" s="135" t="s">
        <v>145</v>
      </c>
      <c r="C221" s="148">
        <v>139690</v>
      </c>
      <c r="D221" s="148"/>
      <c r="E221" s="148"/>
      <c r="F221" s="148">
        <v>139690</v>
      </c>
      <c r="G221" s="148"/>
      <c r="H221" s="149"/>
      <c r="I221" s="149"/>
      <c r="J221" s="148"/>
    </row>
    <row r="222" spans="1:10" ht="12.75">
      <c r="A222" s="255">
        <v>74212107</v>
      </c>
      <c r="B222" s="135" t="s">
        <v>212</v>
      </c>
      <c r="C222" s="148">
        <v>16998426.3</v>
      </c>
      <c r="D222" s="148"/>
      <c r="E222" s="148"/>
      <c r="F222" s="148">
        <v>16998426.3</v>
      </c>
      <c r="G222" s="148"/>
      <c r="H222" s="149"/>
      <c r="I222" s="149"/>
      <c r="J222" s="148"/>
    </row>
    <row r="223" spans="1:10" ht="12.75">
      <c r="A223" s="255">
        <v>74212108</v>
      </c>
      <c r="B223" s="135" t="s">
        <v>213</v>
      </c>
      <c r="C223" s="148">
        <v>462362.88</v>
      </c>
      <c r="D223" s="148"/>
      <c r="E223" s="148"/>
      <c r="F223" s="148">
        <v>462362.88</v>
      </c>
      <c r="G223" s="148"/>
      <c r="H223" s="149"/>
      <c r="I223" s="149"/>
      <c r="J223" s="148"/>
    </row>
    <row r="224" spans="1:10" ht="12.75">
      <c r="A224" s="255">
        <v>74212109</v>
      </c>
      <c r="B224" s="135" t="s">
        <v>214</v>
      </c>
      <c r="C224" s="148">
        <v>1005062</v>
      </c>
      <c r="D224" s="148"/>
      <c r="E224" s="148"/>
      <c r="F224" s="148">
        <v>1005062</v>
      </c>
      <c r="G224" s="148"/>
      <c r="H224" s="149"/>
      <c r="I224" s="149"/>
      <c r="J224" s="148"/>
    </row>
    <row r="225" spans="1:10" ht="12.75">
      <c r="A225" s="255">
        <v>7421611</v>
      </c>
      <c r="B225" s="135" t="s">
        <v>215</v>
      </c>
      <c r="C225" s="148">
        <v>1319035.44</v>
      </c>
      <c r="D225" s="148"/>
      <c r="E225" s="148"/>
      <c r="F225" s="148"/>
      <c r="G225" s="148">
        <v>1319035.44</v>
      </c>
      <c r="H225" s="149"/>
      <c r="I225" s="149"/>
      <c r="J225" s="148"/>
    </row>
    <row r="226" spans="1:10" ht="12.75">
      <c r="A226" s="255">
        <v>7421612</v>
      </c>
      <c r="B226" s="135" t="s">
        <v>216</v>
      </c>
      <c r="C226" s="148">
        <v>83752.13</v>
      </c>
      <c r="D226" s="148"/>
      <c r="E226" s="148"/>
      <c r="F226" s="148">
        <v>83752.13</v>
      </c>
      <c r="G226" s="148"/>
      <c r="H226" s="149"/>
      <c r="I226" s="149"/>
      <c r="J226" s="148"/>
    </row>
    <row r="227" spans="1:10" ht="12.75">
      <c r="A227" s="256">
        <v>7421</v>
      </c>
      <c r="B227" s="136" t="s">
        <v>150</v>
      </c>
      <c r="C227" s="150">
        <f>SUM(C216:C226)</f>
        <v>37667599.06</v>
      </c>
      <c r="D227" s="148"/>
      <c r="E227" s="148"/>
      <c r="F227" s="150">
        <f>SUM(F216:F226)</f>
        <v>36348563.620000005</v>
      </c>
      <c r="G227" s="150">
        <f>SUM(G222:G226)</f>
        <v>1319035.44</v>
      </c>
      <c r="H227" s="149"/>
      <c r="I227" s="149"/>
      <c r="J227" s="148"/>
    </row>
    <row r="228" spans="1:10" ht="12.75">
      <c r="A228" s="255">
        <v>744161</v>
      </c>
      <c r="B228" s="135" t="s">
        <v>173</v>
      </c>
      <c r="C228" s="148">
        <v>1995000</v>
      </c>
      <c r="D228" s="148"/>
      <c r="E228" s="148"/>
      <c r="F228" s="148"/>
      <c r="G228" s="148"/>
      <c r="H228" s="149"/>
      <c r="I228" s="149"/>
      <c r="J228" s="148">
        <v>1995000</v>
      </c>
    </row>
    <row r="229" spans="1:10" ht="12.75">
      <c r="A229" s="256">
        <v>7441</v>
      </c>
      <c r="B229" s="136" t="s">
        <v>174</v>
      </c>
      <c r="C229" s="150">
        <f>SUM(C228)</f>
        <v>1995000</v>
      </c>
      <c r="D229" s="148"/>
      <c r="E229" s="148"/>
      <c r="F229" s="150">
        <f>SUM(F228)</f>
        <v>0</v>
      </c>
      <c r="G229" s="150"/>
      <c r="H229" s="149"/>
      <c r="I229" s="149"/>
      <c r="J229" s="150">
        <f>SUM(J228)</f>
        <v>1995000</v>
      </c>
    </row>
    <row r="230" spans="1:10" ht="12.75">
      <c r="A230" s="255">
        <v>74516101</v>
      </c>
      <c r="B230" s="135" t="s">
        <v>151</v>
      </c>
      <c r="C230" s="148">
        <v>18983.04</v>
      </c>
      <c r="D230" s="148"/>
      <c r="E230" s="148"/>
      <c r="F230" s="148">
        <v>18983.04</v>
      </c>
      <c r="G230" s="148"/>
      <c r="H230" s="149"/>
      <c r="I230" s="149"/>
      <c r="J230" s="148"/>
    </row>
    <row r="231" spans="1:10" ht="12.75">
      <c r="A231" s="255">
        <v>74516102</v>
      </c>
      <c r="B231" s="135" t="s">
        <v>175</v>
      </c>
      <c r="C231" s="148"/>
      <c r="D231" s="148"/>
      <c r="E231" s="148"/>
      <c r="F231" s="148"/>
      <c r="G231" s="148"/>
      <c r="H231" s="149"/>
      <c r="I231" s="149"/>
      <c r="J231" s="148"/>
    </row>
    <row r="232" spans="1:10" ht="12.75">
      <c r="A232" s="255">
        <v>74516103</v>
      </c>
      <c r="B232" s="135" t="s">
        <v>176</v>
      </c>
      <c r="C232" s="148">
        <v>186804.53</v>
      </c>
      <c r="D232" s="148"/>
      <c r="E232" s="148"/>
      <c r="F232" s="148">
        <v>186804.53</v>
      </c>
      <c r="G232" s="148"/>
      <c r="H232" s="149"/>
      <c r="I232" s="149"/>
      <c r="J232" s="148"/>
    </row>
    <row r="233" spans="1:10" ht="12.75">
      <c r="A233" s="255">
        <v>74516104</v>
      </c>
      <c r="B233" s="135" t="s">
        <v>177</v>
      </c>
      <c r="C233" s="148">
        <v>75815.85</v>
      </c>
      <c r="D233" s="148"/>
      <c r="E233" s="148"/>
      <c r="F233" s="148">
        <v>75815.85</v>
      </c>
      <c r="G233" s="148"/>
      <c r="H233" s="149"/>
      <c r="I233" s="149"/>
      <c r="J233" s="148"/>
    </row>
    <row r="234" spans="1:10" ht="12.75">
      <c r="A234" s="255">
        <v>74516105</v>
      </c>
      <c r="B234" s="135" t="s">
        <v>178</v>
      </c>
      <c r="C234" s="148">
        <v>155500</v>
      </c>
      <c r="D234" s="148"/>
      <c r="E234" s="148"/>
      <c r="F234" s="148"/>
      <c r="G234" s="148">
        <v>155500</v>
      </c>
      <c r="H234" s="149"/>
      <c r="I234" s="149"/>
      <c r="J234" s="148"/>
    </row>
    <row r="235" spans="1:10" ht="12.75">
      <c r="A235" s="255">
        <v>74516106</v>
      </c>
      <c r="B235" s="135" t="s">
        <v>217</v>
      </c>
      <c r="C235" s="148">
        <v>254700</v>
      </c>
      <c r="D235" s="148"/>
      <c r="E235" s="148"/>
      <c r="F235" s="148"/>
      <c r="G235" s="148">
        <v>254700</v>
      </c>
      <c r="H235" s="149"/>
      <c r="I235" s="149"/>
      <c r="J235" s="148"/>
    </row>
    <row r="236" spans="1:10" ht="12.75">
      <c r="A236" s="256">
        <v>7451</v>
      </c>
      <c r="B236" s="136" t="s">
        <v>152</v>
      </c>
      <c r="C236" s="150">
        <f>SUM(C230:C235)</f>
        <v>691803.42</v>
      </c>
      <c r="D236" s="150"/>
      <c r="E236" s="150"/>
      <c r="F236" s="150">
        <f>SUM(F230:F235)</f>
        <v>281603.42000000004</v>
      </c>
      <c r="G236" s="150">
        <f>SUM(G230:G235)</f>
        <v>410200</v>
      </c>
      <c r="H236" s="149"/>
      <c r="I236" s="149"/>
      <c r="J236" s="148"/>
    </row>
    <row r="237" spans="1:10" ht="12.75">
      <c r="A237" s="255">
        <v>7711111</v>
      </c>
      <c r="B237" s="135" t="s">
        <v>153</v>
      </c>
      <c r="C237" s="148">
        <v>4853116.57</v>
      </c>
      <c r="D237" s="148"/>
      <c r="E237" s="148"/>
      <c r="F237" s="148"/>
      <c r="G237" s="148"/>
      <c r="H237" s="149"/>
      <c r="I237" s="149">
        <v>4853116.57</v>
      </c>
      <c r="J237" s="148"/>
    </row>
    <row r="238" spans="1:10" ht="12.75">
      <c r="A238" s="255">
        <v>7711112</v>
      </c>
      <c r="B238" s="135" t="s">
        <v>181</v>
      </c>
      <c r="C238" s="148">
        <v>741930.6</v>
      </c>
      <c r="D238" s="148">
        <v>741930.6</v>
      </c>
      <c r="E238" s="148"/>
      <c r="F238" s="148"/>
      <c r="G238" s="148"/>
      <c r="H238" s="149"/>
      <c r="I238" s="149"/>
      <c r="J238" s="148"/>
    </row>
    <row r="239" spans="1:10" ht="12.75">
      <c r="A239" s="255">
        <v>7711113</v>
      </c>
      <c r="B239" s="135" t="s">
        <v>179</v>
      </c>
      <c r="C239" s="148">
        <v>178001.04</v>
      </c>
      <c r="D239" s="148"/>
      <c r="E239" s="148"/>
      <c r="F239" s="148"/>
      <c r="G239" s="148"/>
      <c r="H239" s="149"/>
      <c r="I239" s="149">
        <v>178001.04</v>
      </c>
      <c r="J239" s="148"/>
    </row>
    <row r="240" spans="1:10" ht="12.75">
      <c r="A240" s="255">
        <v>7711114</v>
      </c>
      <c r="B240" s="135" t="s">
        <v>254</v>
      </c>
      <c r="C240" s="148">
        <v>140899.43</v>
      </c>
      <c r="D240" s="148"/>
      <c r="E240" s="148"/>
      <c r="F240" s="148"/>
      <c r="G240" s="148"/>
      <c r="H240" s="149"/>
      <c r="I240" s="149">
        <v>140899.43</v>
      </c>
      <c r="J240" s="148"/>
    </row>
    <row r="241" spans="1:10" ht="12.75">
      <c r="A241" s="256">
        <v>7711</v>
      </c>
      <c r="B241" s="136" t="s">
        <v>155</v>
      </c>
      <c r="C241" s="150">
        <f>SUM(C237:C240)</f>
        <v>5913947.64</v>
      </c>
      <c r="D241" s="150">
        <f>SUM(D237:D238)</f>
        <v>741930.6</v>
      </c>
      <c r="E241" s="150"/>
      <c r="F241" s="150"/>
      <c r="G241" s="150"/>
      <c r="H241" s="151"/>
      <c r="I241" s="151">
        <f>SUM(I237:I240)</f>
        <v>5172017.04</v>
      </c>
      <c r="J241" s="148"/>
    </row>
    <row r="242" spans="1:10" ht="12.75">
      <c r="A242" s="255">
        <v>7721111</v>
      </c>
      <c r="B242" s="135" t="s">
        <v>218</v>
      </c>
      <c r="C242" s="148">
        <v>601338.07</v>
      </c>
      <c r="D242" s="148"/>
      <c r="E242" s="150"/>
      <c r="F242" s="150"/>
      <c r="G242" s="148"/>
      <c r="H242" s="150"/>
      <c r="I242" s="149">
        <v>601338.07</v>
      </c>
      <c r="J242" s="148"/>
    </row>
    <row r="243" spans="1:10" ht="13.5" thickBot="1">
      <c r="A243" s="256">
        <v>7721</v>
      </c>
      <c r="B243" s="136" t="s">
        <v>218</v>
      </c>
      <c r="C243" s="150">
        <f>SUM(C242)</f>
        <v>601338.07</v>
      </c>
      <c r="D243" s="150"/>
      <c r="E243" s="150"/>
      <c r="F243" s="150"/>
      <c r="G243" s="150">
        <f>SUM(G242)</f>
        <v>0</v>
      </c>
      <c r="H243" s="150"/>
      <c r="I243" s="151">
        <f>SUM(I242)</f>
        <v>601338.07</v>
      </c>
      <c r="J243" s="151">
        <f>SUM(J242)</f>
        <v>0</v>
      </c>
    </row>
    <row r="244" spans="1:10" ht="36.75" thickBot="1">
      <c r="A244" s="226" t="s">
        <v>0</v>
      </c>
      <c r="B244" s="227" t="s">
        <v>1</v>
      </c>
      <c r="C244" s="142" t="s">
        <v>2</v>
      </c>
      <c r="D244" s="205" t="s">
        <v>3</v>
      </c>
      <c r="E244" s="206" t="s">
        <v>4</v>
      </c>
      <c r="F244" s="207" t="s">
        <v>5</v>
      </c>
      <c r="G244" s="155" t="s">
        <v>6</v>
      </c>
      <c r="H244" s="171" t="s">
        <v>182</v>
      </c>
      <c r="I244" s="208" t="s">
        <v>183</v>
      </c>
      <c r="J244" s="168" t="s">
        <v>261</v>
      </c>
    </row>
    <row r="245" spans="1:10" ht="12.75">
      <c r="A245" s="255">
        <v>781111101</v>
      </c>
      <c r="B245" s="135" t="s">
        <v>156</v>
      </c>
      <c r="C245" s="148">
        <v>282616949.49</v>
      </c>
      <c r="D245" s="148">
        <v>282616949.49</v>
      </c>
      <c r="E245" s="148"/>
      <c r="F245" s="148"/>
      <c r="G245" s="148"/>
      <c r="H245" s="149"/>
      <c r="I245" s="149"/>
      <c r="J245" s="146"/>
    </row>
    <row r="246" spans="1:10" ht="12.75">
      <c r="A246" s="255">
        <v>781111102</v>
      </c>
      <c r="B246" s="135" t="s">
        <v>157</v>
      </c>
      <c r="C246" s="148">
        <v>5704999.32</v>
      </c>
      <c r="D246" s="148">
        <v>5704999.32</v>
      </c>
      <c r="E246" s="148"/>
      <c r="F246" s="148"/>
      <c r="G246" s="148"/>
      <c r="H246" s="149"/>
      <c r="I246" s="149"/>
      <c r="J246" s="148"/>
    </row>
    <row r="247" spans="1:10" ht="12.75">
      <c r="A247" s="255">
        <v>781111103</v>
      </c>
      <c r="B247" s="135" t="s">
        <v>158</v>
      </c>
      <c r="C247" s="148">
        <v>23959499.99</v>
      </c>
      <c r="D247" s="148">
        <v>23959499.99</v>
      </c>
      <c r="E247" s="148"/>
      <c r="F247" s="148"/>
      <c r="G247" s="148"/>
      <c r="H247" s="149"/>
      <c r="I247" s="149"/>
      <c r="J247" s="148"/>
    </row>
    <row r="248" spans="1:10" ht="12.75">
      <c r="A248" s="255">
        <v>781111104</v>
      </c>
      <c r="B248" s="135" t="s">
        <v>159</v>
      </c>
      <c r="C248" s="148">
        <v>22418653.8</v>
      </c>
      <c r="D248" s="148">
        <v>22418653.8</v>
      </c>
      <c r="E248" s="148"/>
      <c r="F248" s="148"/>
      <c r="G248" s="148"/>
      <c r="H248" s="149"/>
      <c r="I248" s="149"/>
      <c r="J248" s="148"/>
    </row>
    <row r="249" spans="1:10" ht="12.75">
      <c r="A249" s="255">
        <v>781111105</v>
      </c>
      <c r="B249" s="135" t="s">
        <v>160</v>
      </c>
      <c r="C249" s="148">
        <v>7136611.48</v>
      </c>
      <c r="D249" s="148">
        <v>7136611.48</v>
      </c>
      <c r="E249" s="148"/>
      <c r="F249" s="148"/>
      <c r="G249" s="148"/>
      <c r="H249" s="149"/>
      <c r="I249" s="149"/>
      <c r="J249" s="148"/>
    </row>
    <row r="250" spans="1:10" ht="12.75">
      <c r="A250" s="255">
        <v>781111106</v>
      </c>
      <c r="B250" s="135" t="s">
        <v>161</v>
      </c>
      <c r="C250" s="148">
        <v>7703500.03</v>
      </c>
      <c r="D250" s="148">
        <v>7703500.03</v>
      </c>
      <c r="E250" s="148"/>
      <c r="F250" s="148"/>
      <c r="G250" s="148"/>
      <c r="H250" s="149"/>
      <c r="I250" s="149"/>
      <c r="J250" s="148"/>
    </row>
    <row r="251" spans="1:10" ht="12.75">
      <c r="A251" s="255">
        <v>781111207</v>
      </c>
      <c r="B251" s="135" t="s">
        <v>180</v>
      </c>
      <c r="C251" s="148">
        <v>1535145.75</v>
      </c>
      <c r="D251" s="148">
        <v>1535145.75</v>
      </c>
      <c r="E251" s="148"/>
      <c r="F251" s="148"/>
      <c r="G251" s="148"/>
      <c r="H251" s="149"/>
      <c r="I251" s="149"/>
      <c r="J251" s="148"/>
    </row>
    <row r="252" spans="1:10" ht="12.75">
      <c r="A252" s="255">
        <v>781111312</v>
      </c>
      <c r="B252" s="135" t="s">
        <v>162</v>
      </c>
      <c r="C252" s="148">
        <v>28796622</v>
      </c>
      <c r="D252" s="148">
        <v>28796622</v>
      </c>
      <c r="E252" s="148"/>
      <c r="F252" s="148"/>
      <c r="G252" s="148"/>
      <c r="H252" s="149"/>
      <c r="I252" s="149"/>
      <c r="J252" s="148"/>
    </row>
    <row r="253" spans="1:10" ht="12.75">
      <c r="A253" s="255">
        <v>781111301</v>
      </c>
      <c r="B253" s="135" t="s">
        <v>255</v>
      </c>
      <c r="C253" s="148">
        <v>9014583.35</v>
      </c>
      <c r="D253" s="148">
        <v>9014583.35</v>
      </c>
      <c r="E253" s="148"/>
      <c r="F253" s="148"/>
      <c r="G253" s="148"/>
      <c r="H253" s="149"/>
      <c r="I253" s="149"/>
      <c r="J253" s="148"/>
    </row>
    <row r="254" spans="1:10" ht="12.75">
      <c r="A254" s="255">
        <v>781111302</v>
      </c>
      <c r="B254" s="135" t="s">
        <v>256</v>
      </c>
      <c r="C254" s="148">
        <v>208000</v>
      </c>
      <c r="D254" s="148">
        <v>208000</v>
      </c>
      <c r="E254" s="148"/>
      <c r="F254" s="148"/>
      <c r="G254" s="148"/>
      <c r="H254" s="149"/>
      <c r="I254" s="149"/>
      <c r="J254" s="148"/>
    </row>
    <row r="255" spans="1:10" ht="12.75">
      <c r="A255" s="255">
        <v>781111304</v>
      </c>
      <c r="B255" s="135" t="s">
        <v>257</v>
      </c>
      <c r="C255" s="148">
        <v>202416.67</v>
      </c>
      <c r="D255" s="148">
        <v>202416.67</v>
      </c>
      <c r="E255" s="148"/>
      <c r="F255" s="148"/>
      <c r="G255" s="148"/>
      <c r="H255" s="149"/>
      <c r="I255" s="149"/>
      <c r="J255" s="148"/>
    </row>
    <row r="256" spans="1:10" ht="12.75">
      <c r="A256" s="255">
        <v>781111305</v>
      </c>
      <c r="B256" s="135" t="s">
        <v>258</v>
      </c>
      <c r="C256" s="148">
        <v>95333.33</v>
      </c>
      <c r="D256" s="148">
        <v>95333.33</v>
      </c>
      <c r="E256" s="148"/>
      <c r="F256" s="148"/>
      <c r="G256" s="148"/>
      <c r="H256" s="149"/>
      <c r="I256" s="149"/>
      <c r="J256" s="148"/>
    </row>
    <row r="257" spans="1:10" ht="12.75">
      <c r="A257" s="255">
        <v>781111306</v>
      </c>
      <c r="B257" s="135" t="s">
        <v>259</v>
      </c>
      <c r="C257" s="148">
        <v>103833.33</v>
      </c>
      <c r="D257" s="148">
        <v>103833.33</v>
      </c>
      <c r="E257" s="148"/>
      <c r="F257" s="148"/>
      <c r="G257" s="148"/>
      <c r="H257" s="149"/>
      <c r="I257" s="149"/>
      <c r="J257" s="148"/>
    </row>
    <row r="258" spans="1:10" ht="12.75">
      <c r="A258" s="255">
        <v>781111408</v>
      </c>
      <c r="B258" s="135" t="s">
        <v>163</v>
      </c>
      <c r="C258" s="148">
        <v>2950590</v>
      </c>
      <c r="D258" s="148"/>
      <c r="E258" s="148">
        <v>2950590</v>
      </c>
      <c r="F258" s="148"/>
      <c r="G258" s="148"/>
      <c r="H258" s="149"/>
      <c r="I258" s="149"/>
      <c r="J258" s="148"/>
    </row>
    <row r="259" spans="1:10" ht="12.75">
      <c r="A259" s="255">
        <v>781111409</v>
      </c>
      <c r="B259" s="135" t="s">
        <v>164</v>
      </c>
      <c r="C259" s="148">
        <v>177715</v>
      </c>
      <c r="D259" s="148"/>
      <c r="E259" s="148">
        <v>177715</v>
      </c>
      <c r="F259" s="148"/>
      <c r="G259" s="148"/>
      <c r="H259" s="149"/>
      <c r="I259" s="149"/>
      <c r="J259" s="148"/>
    </row>
    <row r="260" spans="1:10" ht="12.75">
      <c r="A260" s="255">
        <v>781111410</v>
      </c>
      <c r="B260" s="135" t="s">
        <v>165</v>
      </c>
      <c r="C260" s="148">
        <v>1439330</v>
      </c>
      <c r="D260" s="148"/>
      <c r="E260" s="148">
        <v>1439330</v>
      </c>
      <c r="F260" s="148"/>
      <c r="G260" s="148"/>
      <c r="H260" s="149"/>
      <c r="I260" s="149"/>
      <c r="J260" s="148"/>
    </row>
    <row r="261" spans="1:10" ht="12.75">
      <c r="A261" s="255">
        <v>781111411</v>
      </c>
      <c r="B261" s="135" t="s">
        <v>166</v>
      </c>
      <c r="C261" s="148">
        <v>85347</v>
      </c>
      <c r="D261" s="148"/>
      <c r="E261" s="148">
        <v>85347</v>
      </c>
      <c r="F261" s="148"/>
      <c r="G261" s="148"/>
      <c r="H261" s="149"/>
      <c r="I261" s="149"/>
      <c r="J261" s="148"/>
    </row>
    <row r="262" spans="1:10" ht="12.75">
      <c r="A262" s="256">
        <v>7811</v>
      </c>
      <c r="B262" s="136" t="s">
        <v>167</v>
      </c>
      <c r="C262" s="150">
        <f>SUM(C245:C261)</f>
        <v>394149130.54</v>
      </c>
      <c r="D262" s="150">
        <f>SUM(D245:D261)</f>
        <v>389496148.54</v>
      </c>
      <c r="E262" s="150">
        <f>SUM(E258:E261)</f>
        <v>4652982</v>
      </c>
      <c r="F262" s="150"/>
      <c r="G262" s="150"/>
      <c r="H262" s="151"/>
      <c r="I262" s="149"/>
      <c r="J262" s="148"/>
    </row>
    <row r="263" spans="1:10" ht="12.75">
      <c r="A263" s="257">
        <v>791111</v>
      </c>
      <c r="B263" s="231" t="s">
        <v>253</v>
      </c>
      <c r="C263" s="165">
        <v>316800</v>
      </c>
      <c r="D263" s="165"/>
      <c r="E263" s="165"/>
      <c r="F263" s="165"/>
      <c r="G263" s="165"/>
      <c r="H263" s="166"/>
      <c r="I263" s="166"/>
      <c r="J263" s="148">
        <v>316800</v>
      </c>
    </row>
    <row r="264" spans="1:10" ht="13.5" thickBot="1">
      <c r="A264" s="248">
        <v>7911</v>
      </c>
      <c r="B264" s="248" t="s">
        <v>253</v>
      </c>
      <c r="C264" s="200">
        <f>SUM(C263)</f>
        <v>316800</v>
      </c>
      <c r="D264" s="200"/>
      <c r="E264" s="200"/>
      <c r="F264" s="200"/>
      <c r="G264" s="200"/>
      <c r="H264" s="201"/>
      <c r="I264" s="201"/>
      <c r="J264" s="200">
        <f>SUM(J263)</f>
        <v>316800</v>
      </c>
    </row>
    <row r="265" spans="1:10" ht="13.5" thickBot="1">
      <c r="A265" s="258"/>
      <c r="B265" s="259" t="s">
        <v>264</v>
      </c>
      <c r="C265" s="204">
        <f>C264+C262+C241+C236+C229+C227+C213+C243+C215</f>
        <v>444096249.24</v>
      </c>
      <c r="D265" s="204">
        <f>D262+D241</f>
        <v>390238079.14000005</v>
      </c>
      <c r="E265" s="204">
        <f>E262</f>
        <v>4652982</v>
      </c>
      <c r="F265" s="204">
        <f>F236+F229+F227+F215</f>
        <v>37260395.04000001</v>
      </c>
      <c r="G265" s="204">
        <f>G236+G227+G243</f>
        <v>1729235.44</v>
      </c>
      <c r="H265" s="219">
        <f>H213</f>
        <v>2130402.51</v>
      </c>
      <c r="I265" s="203">
        <f>I241+I243</f>
        <v>5773355.11</v>
      </c>
      <c r="J265" s="203">
        <f>J229+J264</f>
        <v>2311800</v>
      </c>
    </row>
    <row r="266" spans="1:10" ht="12.75">
      <c r="A266" s="237"/>
      <c r="B266" s="237"/>
      <c r="C266" s="153"/>
      <c r="D266" s="153"/>
      <c r="E266" s="153"/>
      <c r="F266" s="153"/>
      <c r="G266" s="153"/>
      <c r="H266" s="153"/>
      <c r="I266" s="153"/>
      <c r="J266" s="144"/>
    </row>
    <row r="267" spans="1:10" ht="12.75">
      <c r="A267" s="235"/>
      <c r="B267" s="260"/>
      <c r="C267" s="173"/>
      <c r="D267" s="173">
        <f>D265+E265+F265+G265+H265+I265+J265</f>
        <v>444096249.24000007</v>
      </c>
      <c r="E267" s="173"/>
      <c r="F267" s="173"/>
      <c r="G267" s="173"/>
      <c r="H267" s="173"/>
      <c r="I267" s="173"/>
      <c r="J267" s="144"/>
    </row>
    <row r="268" spans="1:10" ht="12.75">
      <c r="A268" s="235"/>
      <c r="B268" s="235"/>
      <c r="C268" s="173"/>
      <c r="D268" s="173"/>
      <c r="E268" s="220"/>
      <c r="F268" s="170"/>
      <c r="G268" s="144"/>
      <c r="H268" s="144"/>
      <c r="I268" s="144"/>
      <c r="J268" s="144"/>
    </row>
    <row r="269" spans="1:10" ht="12.75">
      <c r="A269" s="235"/>
      <c r="B269" s="235"/>
      <c r="C269" s="144"/>
      <c r="D269" s="144"/>
      <c r="E269" s="144"/>
      <c r="F269" s="170"/>
      <c r="G269" s="144"/>
      <c r="H269" s="144"/>
      <c r="I269" s="144"/>
      <c r="J269" s="144"/>
    </row>
    <row r="270" spans="1:10" ht="12.75">
      <c r="A270" s="235"/>
      <c r="B270" s="235"/>
      <c r="C270" s="144"/>
      <c r="D270" s="144"/>
      <c r="E270" s="144"/>
      <c r="F270" s="173"/>
      <c r="G270" s="144"/>
      <c r="H270" s="144"/>
      <c r="I270" s="144"/>
      <c r="J270" s="144"/>
    </row>
    <row r="271" spans="1:10" ht="24">
      <c r="A271" s="243" t="s">
        <v>0</v>
      </c>
      <c r="B271" s="243" t="s">
        <v>1</v>
      </c>
      <c r="C271" s="145" t="s">
        <v>2</v>
      </c>
      <c r="D271" s="145" t="s">
        <v>3</v>
      </c>
      <c r="E271" s="179" t="s">
        <v>4</v>
      </c>
      <c r="F271" s="145" t="s">
        <v>5</v>
      </c>
      <c r="G271" s="178" t="s">
        <v>6</v>
      </c>
      <c r="H271" s="221" t="s">
        <v>182</v>
      </c>
      <c r="I271" s="179" t="s">
        <v>183</v>
      </c>
      <c r="J271" s="144"/>
    </row>
    <row r="272" spans="1:10" ht="12.75">
      <c r="A272" s="135">
        <v>812161</v>
      </c>
      <c r="B272" s="135" t="s">
        <v>232</v>
      </c>
      <c r="C272" s="139">
        <v>677.97</v>
      </c>
      <c r="D272" s="139"/>
      <c r="E272" s="139"/>
      <c r="F272" s="139">
        <v>677.97</v>
      </c>
      <c r="G272" s="139"/>
      <c r="H272" s="139"/>
      <c r="I272" s="139"/>
      <c r="J272" s="144"/>
    </row>
    <row r="273" spans="1:10" ht="12.75">
      <c r="A273" s="136">
        <v>8121</v>
      </c>
      <c r="B273" s="136" t="s">
        <v>232</v>
      </c>
      <c r="C273" s="140">
        <f>SUM(C272)</f>
        <v>677.97</v>
      </c>
      <c r="D273" s="139"/>
      <c r="E273" s="139"/>
      <c r="F273" s="140">
        <f>SUM(F272)</f>
        <v>677.97</v>
      </c>
      <c r="G273" s="139"/>
      <c r="H273" s="139"/>
      <c r="I273" s="139"/>
      <c r="J273" s="144"/>
    </row>
    <row r="274" spans="1:10" ht="13.5" thickBot="1">
      <c r="A274" s="231"/>
      <c r="B274" s="231"/>
      <c r="C274" s="141"/>
      <c r="D274" s="141"/>
      <c r="E274" s="141"/>
      <c r="F274" s="141"/>
      <c r="G274" s="141"/>
      <c r="H274" s="141"/>
      <c r="I274" s="141"/>
      <c r="J274" s="144"/>
    </row>
    <row r="275" spans="1:10" ht="13.5" thickBot="1">
      <c r="A275" s="261"/>
      <c r="B275" s="262" t="s">
        <v>233</v>
      </c>
      <c r="C275" s="222">
        <f>C273</f>
        <v>677.97</v>
      </c>
      <c r="D275" s="223"/>
      <c r="E275" s="223"/>
      <c r="F275" s="224">
        <f>F273</f>
        <v>677.97</v>
      </c>
      <c r="G275" s="223"/>
      <c r="H275" s="223"/>
      <c r="I275" s="225"/>
      <c r="J275" s="144"/>
    </row>
    <row r="276" spans="1:10" ht="12.75">
      <c r="A276" s="235"/>
      <c r="B276" s="235"/>
      <c r="C276" s="144"/>
      <c r="D276" s="144"/>
      <c r="E276" s="144"/>
      <c r="F276" s="144"/>
      <c r="G276" s="144"/>
      <c r="H276" s="144"/>
      <c r="I276" s="144"/>
      <c r="J276" s="144"/>
    </row>
    <row r="277" spans="1:2" ht="12.75">
      <c r="A277" s="235"/>
      <c r="B277" s="23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9"/>
  <sheetViews>
    <sheetView zoomScalePageLayoutView="0" workbookViewId="0" topLeftCell="A100">
      <selection activeCell="E207" sqref="E207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4" width="13.00390625" style="0" customWidth="1"/>
    <col min="5" max="5" width="11.00390625" style="0" customWidth="1"/>
    <col min="6" max="6" width="12.00390625" style="0" customWidth="1"/>
    <col min="7" max="8" width="11.8515625" style="0" customWidth="1"/>
    <col min="9" max="9" width="11.421875" style="0" customWidth="1"/>
    <col min="10" max="10" width="11.8515625" style="0" customWidth="1"/>
    <col min="11" max="11" width="13.8515625" style="0" bestFit="1" customWidth="1"/>
  </cols>
  <sheetData>
    <row r="1" spans="3:6" ht="12.75">
      <c r="C1" s="24" t="s">
        <v>272</v>
      </c>
      <c r="D1" s="24"/>
      <c r="E1" s="24"/>
      <c r="F1" s="24"/>
    </row>
    <row r="2" spans="1:2" ht="13.5" thickBot="1">
      <c r="A2" s="24" t="s">
        <v>238</v>
      </c>
      <c r="B2" s="24"/>
    </row>
    <row r="3" spans="1:10" ht="39" thickBot="1">
      <c r="A3" s="12" t="s">
        <v>0</v>
      </c>
      <c r="B3" s="12" t="s">
        <v>1</v>
      </c>
      <c r="C3" s="12" t="s">
        <v>2</v>
      </c>
      <c r="D3" s="12" t="s">
        <v>3</v>
      </c>
      <c r="E3" s="263" t="s">
        <v>4</v>
      </c>
      <c r="F3" s="12" t="s">
        <v>134</v>
      </c>
      <c r="G3" s="14" t="s">
        <v>6</v>
      </c>
      <c r="H3" s="91" t="s">
        <v>197</v>
      </c>
      <c r="I3" s="97" t="s">
        <v>198</v>
      </c>
      <c r="J3" s="60" t="s">
        <v>182</v>
      </c>
    </row>
    <row r="4" spans="1:10" ht="12.75">
      <c r="A4" s="134">
        <v>411111</v>
      </c>
      <c r="B4" s="134" t="s">
        <v>8</v>
      </c>
      <c r="C4" s="146">
        <v>279065766.3</v>
      </c>
      <c r="D4" s="146">
        <v>275705513.81</v>
      </c>
      <c r="E4" s="146"/>
      <c r="F4" s="146">
        <v>3360252.49</v>
      </c>
      <c r="G4" s="146"/>
      <c r="H4" s="147"/>
      <c r="I4" s="147"/>
      <c r="J4" s="146"/>
    </row>
    <row r="5" spans="1:10" ht="12.75">
      <c r="A5" s="135">
        <v>411112</v>
      </c>
      <c r="B5" s="135" t="s">
        <v>93</v>
      </c>
      <c r="C5" s="148">
        <v>3411432.4</v>
      </c>
      <c r="D5" s="148">
        <v>3411432.4</v>
      </c>
      <c r="E5" s="148"/>
      <c r="F5" s="148"/>
      <c r="G5" s="148"/>
      <c r="H5" s="149"/>
      <c r="I5" s="149"/>
      <c r="J5" s="148"/>
    </row>
    <row r="6" spans="1:10" ht="12.75">
      <c r="A6" s="135">
        <v>411113</v>
      </c>
      <c r="B6" s="135" t="s">
        <v>9</v>
      </c>
      <c r="C6" s="148">
        <v>2995722.99</v>
      </c>
      <c r="D6" s="148">
        <v>2995722.99</v>
      </c>
      <c r="E6" s="148"/>
      <c r="F6" s="148"/>
      <c r="G6" s="148"/>
      <c r="H6" s="149"/>
      <c r="I6" s="149"/>
      <c r="J6" s="148"/>
    </row>
    <row r="7" spans="1:10" ht="12.75">
      <c r="A7" s="135">
        <v>411114</v>
      </c>
      <c r="B7" s="135" t="s">
        <v>10</v>
      </c>
      <c r="C7" s="148">
        <v>2017268.15</v>
      </c>
      <c r="D7" s="148">
        <v>2017268.15</v>
      </c>
      <c r="E7" s="148"/>
      <c r="F7" s="148"/>
      <c r="G7" s="148"/>
      <c r="H7" s="149"/>
      <c r="I7" s="149"/>
      <c r="J7" s="148"/>
    </row>
    <row r="8" spans="1:10" ht="12.75">
      <c r="A8" s="135">
        <v>411115</v>
      </c>
      <c r="B8" s="135" t="s">
        <v>11</v>
      </c>
      <c r="C8" s="148">
        <v>21984192.32</v>
      </c>
      <c r="D8" s="148">
        <v>21984192.32</v>
      </c>
      <c r="E8" s="148"/>
      <c r="F8" s="148"/>
      <c r="G8" s="148"/>
      <c r="H8" s="149"/>
      <c r="I8" s="149"/>
      <c r="J8" s="148"/>
    </row>
    <row r="9" spans="1:10" ht="12.75">
      <c r="A9" s="135">
        <v>411117</v>
      </c>
      <c r="B9" s="135" t="s">
        <v>12</v>
      </c>
      <c r="C9" s="148">
        <v>3429498.42</v>
      </c>
      <c r="D9" s="148">
        <v>3418405.42</v>
      </c>
      <c r="E9" s="148"/>
      <c r="F9" s="148">
        <v>11093</v>
      </c>
      <c r="G9" s="148"/>
      <c r="H9" s="149"/>
      <c r="I9" s="149"/>
      <c r="J9" s="148"/>
    </row>
    <row r="10" spans="1:10" ht="12.75">
      <c r="A10" s="135">
        <v>411141</v>
      </c>
      <c r="B10" s="135" t="s">
        <v>265</v>
      </c>
      <c r="C10" s="148">
        <v>132740.88</v>
      </c>
      <c r="D10" s="148"/>
      <c r="E10" s="148"/>
      <c r="F10" s="148">
        <v>132740.88</v>
      </c>
      <c r="G10" s="148"/>
      <c r="H10" s="149"/>
      <c r="I10" s="149"/>
      <c r="J10" s="148"/>
    </row>
    <row r="11" spans="1:11" ht="12.75">
      <c r="A11" s="136">
        <v>4111</v>
      </c>
      <c r="B11" s="136" t="s">
        <v>92</v>
      </c>
      <c r="C11" s="150">
        <f>SUM(C4:C10)</f>
        <v>313036621.46</v>
      </c>
      <c r="D11" s="150">
        <f>SUM(D4:D9)</f>
        <v>309532535.09</v>
      </c>
      <c r="E11" s="150"/>
      <c r="F11" s="150">
        <f>SUM(F4:F10)</f>
        <v>3504086.37</v>
      </c>
      <c r="G11" s="150"/>
      <c r="H11" s="151"/>
      <c r="I11" s="151"/>
      <c r="J11" s="148"/>
      <c r="K11" s="17"/>
    </row>
    <row r="12" spans="1:11" ht="12.75">
      <c r="A12" s="135">
        <v>412111</v>
      </c>
      <c r="B12" s="135" t="s">
        <v>13</v>
      </c>
      <c r="C12" s="148">
        <v>34460343.37</v>
      </c>
      <c r="D12" s="148">
        <v>34084544.45</v>
      </c>
      <c r="E12" s="148"/>
      <c r="F12" s="148">
        <v>375798.92</v>
      </c>
      <c r="G12" s="148"/>
      <c r="H12" s="149"/>
      <c r="I12" s="149"/>
      <c r="J12" s="148"/>
      <c r="K12" s="17"/>
    </row>
    <row r="13" spans="1:11" ht="12.75">
      <c r="A13" s="135">
        <v>412113</v>
      </c>
      <c r="B13" s="135" t="s">
        <v>130</v>
      </c>
      <c r="C13" s="148">
        <v>1789034.01</v>
      </c>
      <c r="D13" s="148"/>
      <c r="E13" s="148"/>
      <c r="F13" s="148">
        <v>1789034.01</v>
      </c>
      <c r="G13" s="148"/>
      <c r="H13" s="149"/>
      <c r="I13" s="149"/>
      <c r="J13" s="148"/>
      <c r="K13" s="17"/>
    </row>
    <row r="14" spans="1:11" ht="12.75">
      <c r="A14" s="136">
        <v>4121</v>
      </c>
      <c r="B14" s="136" t="s">
        <v>94</v>
      </c>
      <c r="C14" s="150">
        <f>SUM(C12:C13)</f>
        <v>36249377.379999995</v>
      </c>
      <c r="D14" s="150">
        <f>SUM(D12:D13)</f>
        <v>34084544.45</v>
      </c>
      <c r="E14" s="150"/>
      <c r="F14" s="150">
        <f>SUM(F12:F13)</f>
        <v>2164832.93</v>
      </c>
      <c r="G14" s="150"/>
      <c r="H14" s="151"/>
      <c r="I14" s="151"/>
      <c r="J14" s="148"/>
      <c r="K14" s="17"/>
    </row>
    <row r="15" spans="1:11" ht="12.75">
      <c r="A15" s="135">
        <v>412211</v>
      </c>
      <c r="B15" s="135" t="s">
        <v>14</v>
      </c>
      <c r="C15" s="148">
        <v>19266464.55</v>
      </c>
      <c r="D15" s="148">
        <v>19056358.82</v>
      </c>
      <c r="E15" s="148"/>
      <c r="F15" s="148">
        <v>210105.73</v>
      </c>
      <c r="G15" s="148"/>
      <c r="H15" s="149"/>
      <c r="I15" s="149"/>
      <c r="J15" s="148"/>
      <c r="K15" s="17"/>
    </row>
    <row r="16" spans="1:11" ht="12.75">
      <c r="A16" s="136">
        <v>4122</v>
      </c>
      <c r="B16" s="136" t="s">
        <v>14</v>
      </c>
      <c r="C16" s="150">
        <f>SUM(C15)</f>
        <v>19266464.55</v>
      </c>
      <c r="D16" s="150">
        <f>SUM(D15)</f>
        <v>19056358.82</v>
      </c>
      <c r="E16" s="150"/>
      <c r="F16" s="150">
        <f>SUM(F15)</f>
        <v>210105.73</v>
      </c>
      <c r="G16" s="150"/>
      <c r="H16" s="151"/>
      <c r="I16" s="151"/>
      <c r="J16" s="148"/>
      <c r="K16" s="17"/>
    </row>
    <row r="17" spans="1:11" ht="12.75">
      <c r="A17" s="135">
        <v>412311</v>
      </c>
      <c r="B17" s="135" t="s">
        <v>95</v>
      </c>
      <c r="C17" s="148">
        <v>2349568.78</v>
      </c>
      <c r="D17" s="148">
        <v>2323946.13</v>
      </c>
      <c r="E17" s="148"/>
      <c r="F17" s="148">
        <v>25622.65</v>
      </c>
      <c r="G17" s="148"/>
      <c r="H17" s="149"/>
      <c r="I17" s="149"/>
      <c r="J17" s="148"/>
      <c r="K17" s="17"/>
    </row>
    <row r="18" spans="1:11" ht="12.75">
      <c r="A18" s="136">
        <v>4123</v>
      </c>
      <c r="B18" s="136" t="s">
        <v>96</v>
      </c>
      <c r="C18" s="150">
        <f>SUM(C17)</f>
        <v>2349568.78</v>
      </c>
      <c r="D18" s="150">
        <f>SUM(D17)</f>
        <v>2323946.13</v>
      </c>
      <c r="E18" s="150"/>
      <c r="F18" s="150">
        <f>SUM(F17)</f>
        <v>25622.65</v>
      </c>
      <c r="G18" s="150"/>
      <c r="H18" s="151"/>
      <c r="I18" s="151"/>
      <c r="J18" s="148"/>
      <c r="K18" s="17"/>
    </row>
    <row r="19" spans="1:11" ht="12.75">
      <c r="A19" s="135">
        <v>413142</v>
      </c>
      <c r="B19" s="135" t="s">
        <v>185</v>
      </c>
      <c r="C19" s="148">
        <v>271.11</v>
      </c>
      <c r="D19" s="150"/>
      <c r="E19" s="150"/>
      <c r="F19" s="148">
        <v>271.11</v>
      </c>
      <c r="G19" s="150"/>
      <c r="H19" s="151"/>
      <c r="I19" s="151"/>
      <c r="J19" s="148"/>
      <c r="K19" s="17"/>
    </row>
    <row r="20" spans="1:11" ht="12.75">
      <c r="A20" s="135">
        <v>413151</v>
      </c>
      <c r="B20" s="135" t="s">
        <v>15</v>
      </c>
      <c r="C20" s="148">
        <v>145204.38</v>
      </c>
      <c r="D20" s="148"/>
      <c r="E20" s="148"/>
      <c r="F20" s="148"/>
      <c r="G20" s="148">
        <v>145204.38</v>
      </c>
      <c r="H20" s="149"/>
      <c r="I20" s="149"/>
      <c r="J20" s="148"/>
      <c r="K20" s="17"/>
    </row>
    <row r="21" spans="1:11" ht="12.75">
      <c r="A21" s="136">
        <v>4131</v>
      </c>
      <c r="B21" s="136" t="s">
        <v>97</v>
      </c>
      <c r="C21" s="150">
        <f>SUM(C19:C20)</f>
        <v>145475.49</v>
      </c>
      <c r="D21" s="150"/>
      <c r="E21" s="150"/>
      <c r="F21" s="150">
        <f>SUM(F19:F20)</f>
        <v>271.11</v>
      </c>
      <c r="G21" s="150">
        <f>SUM(G20)</f>
        <v>145204.38</v>
      </c>
      <c r="H21" s="151"/>
      <c r="I21" s="151"/>
      <c r="J21" s="148"/>
      <c r="K21" s="17"/>
    </row>
    <row r="22" spans="1:11" ht="12.75">
      <c r="A22" s="135">
        <v>414111</v>
      </c>
      <c r="B22" s="135" t="s">
        <v>16</v>
      </c>
      <c r="C22" s="148">
        <v>5546610.92</v>
      </c>
      <c r="D22" s="148"/>
      <c r="E22" s="148"/>
      <c r="F22" s="148">
        <v>8225.24</v>
      </c>
      <c r="G22" s="148"/>
      <c r="H22" s="149">
        <v>5538385.68</v>
      </c>
      <c r="I22" s="149"/>
      <c r="J22" s="148"/>
      <c r="K22" s="17"/>
    </row>
    <row r="23" spans="1:11" ht="12.75">
      <c r="A23" s="135">
        <v>414121</v>
      </c>
      <c r="B23" s="135" t="s">
        <v>17</v>
      </c>
      <c r="C23" s="148">
        <v>947530.31</v>
      </c>
      <c r="D23" s="148">
        <v>806630.88</v>
      </c>
      <c r="E23" s="148"/>
      <c r="F23" s="148"/>
      <c r="G23" s="148"/>
      <c r="H23" s="149">
        <v>140899.43</v>
      </c>
      <c r="I23" s="149"/>
      <c r="J23" s="148"/>
      <c r="K23" s="17"/>
    </row>
    <row r="24" spans="1:11" ht="12.75">
      <c r="A24" s="135">
        <v>414131</v>
      </c>
      <c r="B24" s="135" t="s">
        <v>18</v>
      </c>
      <c r="C24" s="148">
        <v>243999.81</v>
      </c>
      <c r="D24" s="148"/>
      <c r="E24" s="148"/>
      <c r="F24" s="148">
        <v>65998.77</v>
      </c>
      <c r="G24" s="148"/>
      <c r="H24" s="149">
        <v>178001.04</v>
      </c>
      <c r="I24" s="149"/>
      <c r="J24" s="148"/>
      <c r="K24" s="17"/>
    </row>
    <row r="25" spans="1:11" ht="12.75">
      <c r="A25" s="136">
        <v>4141</v>
      </c>
      <c r="B25" s="136" t="s">
        <v>98</v>
      </c>
      <c r="C25" s="150">
        <f>SUM(C22:C24)</f>
        <v>6738141.04</v>
      </c>
      <c r="D25" s="150">
        <f>SUM(D22:D24)</f>
        <v>806630.88</v>
      </c>
      <c r="E25" s="150"/>
      <c r="F25" s="150">
        <f>SUM(F22:F24)</f>
        <v>74224.01000000001</v>
      </c>
      <c r="G25" s="150"/>
      <c r="H25" s="151">
        <f>SUM(H22:H24)</f>
        <v>5857286.149999999</v>
      </c>
      <c r="I25" s="151"/>
      <c r="J25" s="148"/>
      <c r="K25" s="17"/>
    </row>
    <row r="26" spans="1:11" ht="12.75">
      <c r="A26" s="135">
        <v>414311</v>
      </c>
      <c r="B26" s="135" t="s">
        <v>19</v>
      </c>
      <c r="C26" s="148">
        <v>3372205.4</v>
      </c>
      <c r="D26" s="148">
        <v>2371213</v>
      </c>
      <c r="E26" s="148"/>
      <c r="F26" s="148">
        <v>1000992.4</v>
      </c>
      <c r="G26" s="148"/>
      <c r="H26" s="149"/>
      <c r="I26" s="149"/>
      <c r="J26" s="148"/>
      <c r="K26" s="17"/>
    </row>
    <row r="27" spans="1:11" ht="12.75">
      <c r="A27" s="135">
        <v>414314</v>
      </c>
      <c r="B27" s="135" t="s">
        <v>20</v>
      </c>
      <c r="C27" s="148">
        <v>356695.8</v>
      </c>
      <c r="D27" s="148"/>
      <c r="E27" s="148"/>
      <c r="F27" s="148">
        <v>356695.8</v>
      </c>
      <c r="G27" s="148"/>
      <c r="H27" s="149"/>
      <c r="I27" s="149"/>
      <c r="J27" s="148"/>
      <c r="K27" s="17"/>
    </row>
    <row r="28" spans="1:11" ht="12.75">
      <c r="A28" s="136">
        <v>4143</v>
      </c>
      <c r="B28" s="136" t="s">
        <v>99</v>
      </c>
      <c r="C28" s="150">
        <f>SUM(C26:C27)</f>
        <v>3728901.1999999997</v>
      </c>
      <c r="D28" s="150">
        <f>SUM(D26:D27)</f>
        <v>2371213</v>
      </c>
      <c r="E28" s="150"/>
      <c r="F28" s="150">
        <f>SUM(F26:F27)</f>
        <v>1357688.2</v>
      </c>
      <c r="G28" s="150"/>
      <c r="H28" s="151"/>
      <c r="I28" s="151"/>
      <c r="J28" s="148"/>
      <c r="K28" s="17"/>
    </row>
    <row r="29" spans="1:11" ht="12.75">
      <c r="A29" s="135">
        <v>414411</v>
      </c>
      <c r="B29" s="135" t="s">
        <v>186</v>
      </c>
      <c r="C29" s="148">
        <v>13000</v>
      </c>
      <c r="D29" s="150"/>
      <c r="E29" s="150"/>
      <c r="F29" s="148">
        <v>13000</v>
      </c>
      <c r="G29" s="150"/>
      <c r="H29" s="151"/>
      <c r="I29" s="151"/>
      <c r="J29" s="148"/>
      <c r="K29" s="17"/>
    </row>
    <row r="30" spans="1:11" ht="12.75">
      <c r="A30" s="136">
        <v>4144</v>
      </c>
      <c r="B30" s="136" t="s">
        <v>186</v>
      </c>
      <c r="C30" s="150">
        <f>SUM(C29)</f>
        <v>13000</v>
      </c>
      <c r="D30" s="150"/>
      <c r="E30" s="150"/>
      <c r="F30" s="150">
        <f>SUM(F29)</f>
        <v>13000</v>
      </c>
      <c r="G30" s="150"/>
      <c r="H30" s="151"/>
      <c r="I30" s="151"/>
      <c r="J30" s="148"/>
      <c r="K30" s="17"/>
    </row>
    <row r="31" spans="1:11" ht="12.75">
      <c r="A31" s="135">
        <v>415112</v>
      </c>
      <c r="B31" s="135" t="s">
        <v>21</v>
      </c>
      <c r="C31" s="148">
        <v>8170065.41</v>
      </c>
      <c r="D31" s="148">
        <v>7665950.47</v>
      </c>
      <c r="E31" s="148"/>
      <c r="F31" s="148">
        <v>504114.94</v>
      </c>
      <c r="G31" s="148"/>
      <c r="H31" s="149"/>
      <c r="I31" s="149"/>
      <c r="J31" s="148"/>
      <c r="K31" s="17"/>
    </row>
    <row r="32" spans="1:11" ht="12.75">
      <c r="A32" s="136">
        <v>4151</v>
      </c>
      <c r="B32" s="136" t="s">
        <v>100</v>
      </c>
      <c r="C32" s="150">
        <f>SUM(C31)</f>
        <v>8170065.41</v>
      </c>
      <c r="D32" s="150">
        <f>SUM(D31)</f>
        <v>7665950.47</v>
      </c>
      <c r="E32" s="150"/>
      <c r="F32" s="150">
        <f>SUM(F31)</f>
        <v>504114.94</v>
      </c>
      <c r="G32" s="150"/>
      <c r="H32" s="151"/>
      <c r="I32" s="151"/>
      <c r="J32" s="148"/>
      <c r="K32" s="17"/>
    </row>
    <row r="33" spans="1:11" ht="12.75">
      <c r="A33" s="135">
        <v>416111</v>
      </c>
      <c r="B33" s="135" t="s">
        <v>187</v>
      </c>
      <c r="C33" s="148">
        <v>6628561.18</v>
      </c>
      <c r="D33" s="148">
        <v>6628561.18</v>
      </c>
      <c r="E33" s="148"/>
      <c r="F33" s="148"/>
      <c r="G33" s="148"/>
      <c r="H33" s="151"/>
      <c r="I33" s="151"/>
      <c r="J33" s="148"/>
      <c r="K33" s="17"/>
    </row>
    <row r="34" spans="1:11" ht="13.5" thickBot="1">
      <c r="A34" s="136">
        <v>4161</v>
      </c>
      <c r="B34" s="136" t="s">
        <v>188</v>
      </c>
      <c r="C34" s="150">
        <f>SUM(C33)</f>
        <v>6628561.18</v>
      </c>
      <c r="D34" s="150">
        <f>SUM(D33)</f>
        <v>6628561.18</v>
      </c>
      <c r="E34" s="150"/>
      <c r="F34" s="150">
        <f>SUM(F33)</f>
        <v>0</v>
      </c>
      <c r="G34" s="150"/>
      <c r="H34" s="151"/>
      <c r="I34" s="151"/>
      <c r="J34" s="148"/>
      <c r="K34" s="17"/>
    </row>
    <row r="35" spans="1:11" ht="24.75" thickBot="1">
      <c r="A35" s="226" t="s">
        <v>0</v>
      </c>
      <c r="B35" s="227" t="s">
        <v>1</v>
      </c>
      <c r="C35" s="142" t="s">
        <v>2</v>
      </c>
      <c r="D35" s="142" t="s">
        <v>3</v>
      </c>
      <c r="E35" s="154" t="s">
        <v>4</v>
      </c>
      <c r="F35" s="142" t="s">
        <v>134</v>
      </c>
      <c r="G35" s="155" t="s">
        <v>6</v>
      </c>
      <c r="H35" s="156" t="s">
        <v>268</v>
      </c>
      <c r="I35" s="157" t="s">
        <v>198</v>
      </c>
      <c r="J35" s="158" t="s">
        <v>182</v>
      </c>
      <c r="K35" s="17"/>
    </row>
    <row r="36" spans="1:11" ht="12.75">
      <c r="A36" s="135">
        <v>421111</v>
      </c>
      <c r="B36" s="135" t="s">
        <v>22</v>
      </c>
      <c r="C36" s="148">
        <v>1570162.92</v>
      </c>
      <c r="D36" s="148">
        <v>1264258.73</v>
      </c>
      <c r="E36" s="148"/>
      <c r="F36" s="148">
        <v>290309.64</v>
      </c>
      <c r="G36" s="148">
        <v>15594.55</v>
      </c>
      <c r="H36" s="149"/>
      <c r="I36" s="149"/>
      <c r="J36" s="148"/>
      <c r="K36" s="17"/>
    </row>
    <row r="37" spans="1:11" ht="12.75">
      <c r="A37" s="136">
        <v>4211</v>
      </c>
      <c r="B37" s="136" t="s">
        <v>101</v>
      </c>
      <c r="C37" s="150">
        <f aca="true" t="shared" si="0" ref="C37:I37">SUM(C36)</f>
        <v>1570162.92</v>
      </c>
      <c r="D37" s="150">
        <f t="shared" si="0"/>
        <v>1264258.73</v>
      </c>
      <c r="E37" s="150">
        <f t="shared" si="0"/>
        <v>0</v>
      </c>
      <c r="F37" s="150">
        <f t="shared" si="0"/>
        <v>290309.64</v>
      </c>
      <c r="G37" s="150">
        <f t="shared" si="0"/>
        <v>15594.55</v>
      </c>
      <c r="H37" s="151">
        <f t="shared" si="0"/>
        <v>0</v>
      </c>
      <c r="I37" s="151">
        <f t="shared" si="0"/>
        <v>0</v>
      </c>
      <c r="J37" s="148"/>
      <c r="K37" s="17"/>
    </row>
    <row r="38" spans="1:11" ht="12.75">
      <c r="A38" s="135">
        <v>421211</v>
      </c>
      <c r="B38" s="135" t="s">
        <v>23</v>
      </c>
      <c r="C38" s="148">
        <v>5881442.85</v>
      </c>
      <c r="D38" s="148">
        <v>4565298.49</v>
      </c>
      <c r="E38" s="148"/>
      <c r="F38" s="148"/>
      <c r="G38" s="148">
        <v>1316144.36</v>
      </c>
      <c r="H38" s="149"/>
      <c r="I38" s="149"/>
      <c r="J38" s="148"/>
      <c r="K38" s="17"/>
    </row>
    <row r="39" spans="1:11" ht="12.75">
      <c r="A39" s="135">
        <v>421225</v>
      </c>
      <c r="B39" s="135" t="s">
        <v>24</v>
      </c>
      <c r="C39" s="148">
        <v>5515606.94</v>
      </c>
      <c r="D39" s="148">
        <v>5515606.94</v>
      </c>
      <c r="E39" s="148"/>
      <c r="F39" s="148"/>
      <c r="G39" s="148"/>
      <c r="H39" s="149"/>
      <c r="I39" s="149"/>
      <c r="J39" s="148"/>
      <c r="K39" s="17"/>
    </row>
    <row r="40" spans="1:11" ht="12.75">
      <c r="A40" s="136">
        <v>4212</v>
      </c>
      <c r="B40" s="136" t="s">
        <v>102</v>
      </c>
      <c r="C40" s="150">
        <f>SUM(C38:C39)</f>
        <v>11397049.79</v>
      </c>
      <c r="D40" s="150">
        <f>SUM(D38:D39)</f>
        <v>10080905.43</v>
      </c>
      <c r="E40" s="150"/>
      <c r="F40" s="150"/>
      <c r="G40" s="150">
        <f>SUM(G38:G39)</f>
        <v>1316144.36</v>
      </c>
      <c r="H40" s="151"/>
      <c r="I40" s="151"/>
      <c r="J40" s="148"/>
      <c r="K40" s="17"/>
    </row>
    <row r="41" spans="1:11" ht="12.75">
      <c r="A41" s="135">
        <v>421311</v>
      </c>
      <c r="B41" s="135" t="s">
        <v>25</v>
      </c>
      <c r="C41" s="148">
        <v>1968432.57</v>
      </c>
      <c r="D41" s="148">
        <v>1560910.82</v>
      </c>
      <c r="E41" s="148">
        <v>368355.55</v>
      </c>
      <c r="F41" s="148"/>
      <c r="G41" s="148">
        <v>39166.2</v>
      </c>
      <c r="H41" s="149"/>
      <c r="I41" s="149"/>
      <c r="J41" s="148"/>
      <c r="K41" s="17"/>
    </row>
    <row r="42" spans="1:11" ht="12.75">
      <c r="A42" s="135">
        <v>421321</v>
      </c>
      <c r="B42" s="135" t="s">
        <v>242</v>
      </c>
      <c r="C42" s="148">
        <v>125730</v>
      </c>
      <c r="D42" s="148">
        <v>125730</v>
      </c>
      <c r="E42" s="148"/>
      <c r="F42" s="148"/>
      <c r="G42" s="148"/>
      <c r="H42" s="149"/>
      <c r="I42" s="149"/>
      <c r="J42" s="148"/>
      <c r="K42" s="17"/>
    </row>
    <row r="43" spans="1:11" ht="12.75">
      <c r="A43" s="135">
        <v>421324</v>
      </c>
      <c r="B43" s="135" t="s">
        <v>26</v>
      </c>
      <c r="C43" s="148">
        <v>1092225.06</v>
      </c>
      <c r="D43" s="148">
        <v>704593</v>
      </c>
      <c r="E43" s="148">
        <v>179173.7</v>
      </c>
      <c r="F43" s="148"/>
      <c r="G43" s="148">
        <v>208458.36</v>
      </c>
      <c r="H43" s="149"/>
      <c r="I43" s="149"/>
      <c r="J43" s="148"/>
      <c r="K43" s="17"/>
    </row>
    <row r="44" spans="1:11" ht="12.75">
      <c r="A44" s="135">
        <v>421325</v>
      </c>
      <c r="B44" s="135" t="s">
        <v>222</v>
      </c>
      <c r="C44" s="148">
        <v>4500</v>
      </c>
      <c r="D44" s="148">
        <v>4500</v>
      </c>
      <c r="E44" s="148"/>
      <c r="F44" s="148"/>
      <c r="G44" s="148"/>
      <c r="H44" s="149"/>
      <c r="I44" s="149"/>
      <c r="J44" s="148"/>
      <c r="K44" s="17"/>
    </row>
    <row r="45" spans="1:11" ht="12.75">
      <c r="A45" s="136">
        <v>4213</v>
      </c>
      <c r="B45" s="136" t="s">
        <v>103</v>
      </c>
      <c r="C45" s="150">
        <f>SUM(C41:C44)</f>
        <v>3190887.63</v>
      </c>
      <c r="D45" s="150">
        <f>SUM(D41:D44)</f>
        <v>2395733.8200000003</v>
      </c>
      <c r="E45" s="150">
        <f>SUM(E41:E43)</f>
        <v>547529.25</v>
      </c>
      <c r="F45" s="150">
        <f>SUM(F41:F43)</f>
        <v>0</v>
      </c>
      <c r="G45" s="150">
        <f>SUM(G41:G43)</f>
        <v>247624.56</v>
      </c>
      <c r="H45" s="151"/>
      <c r="I45" s="151"/>
      <c r="J45" s="148"/>
      <c r="K45" s="17"/>
    </row>
    <row r="46" spans="1:11" ht="12.75">
      <c r="A46" s="135">
        <v>421411</v>
      </c>
      <c r="B46" s="135" t="s">
        <v>27</v>
      </c>
      <c r="C46" s="148">
        <v>661638.59</v>
      </c>
      <c r="D46" s="148">
        <v>505049.28</v>
      </c>
      <c r="E46" s="148">
        <v>145928.01</v>
      </c>
      <c r="F46" s="148"/>
      <c r="G46" s="148">
        <v>10661.3</v>
      </c>
      <c r="H46" s="149"/>
      <c r="I46" s="149"/>
      <c r="J46" s="148"/>
      <c r="K46" s="17"/>
    </row>
    <row r="47" spans="1:11" ht="12.75">
      <c r="A47" s="135">
        <v>421412</v>
      </c>
      <c r="B47" s="135" t="s">
        <v>28</v>
      </c>
      <c r="C47" s="148">
        <v>53100</v>
      </c>
      <c r="D47" s="148"/>
      <c r="E47" s="148"/>
      <c r="F47" s="148">
        <v>53100</v>
      </c>
      <c r="G47" s="148"/>
      <c r="H47" s="149"/>
      <c r="I47" s="149"/>
      <c r="J47" s="148"/>
      <c r="K47" s="17"/>
    </row>
    <row r="48" spans="1:11" ht="12.75">
      <c r="A48" s="135">
        <v>421414</v>
      </c>
      <c r="B48" s="135" t="s">
        <v>29</v>
      </c>
      <c r="C48" s="148">
        <v>579173.84</v>
      </c>
      <c r="D48" s="148"/>
      <c r="E48" s="148"/>
      <c r="F48" s="148">
        <v>579173.84</v>
      </c>
      <c r="G48" s="148"/>
      <c r="H48" s="149"/>
      <c r="I48" s="149"/>
      <c r="J48" s="148"/>
      <c r="K48" s="17"/>
    </row>
    <row r="49" spans="1:11" ht="12.75">
      <c r="A49" s="135">
        <v>421419</v>
      </c>
      <c r="B49" s="135" t="s">
        <v>202</v>
      </c>
      <c r="C49" s="148">
        <v>7698.7</v>
      </c>
      <c r="D49" s="148"/>
      <c r="E49" s="148"/>
      <c r="F49" s="148">
        <v>7698.7</v>
      </c>
      <c r="G49" s="148"/>
      <c r="H49" s="149"/>
      <c r="I49" s="149"/>
      <c r="J49" s="148"/>
      <c r="K49" s="17"/>
    </row>
    <row r="50" spans="1:11" ht="12.75">
      <c r="A50" s="135">
        <v>421421</v>
      </c>
      <c r="B50" s="135" t="s">
        <v>189</v>
      </c>
      <c r="C50" s="148">
        <v>21000</v>
      </c>
      <c r="D50" s="148">
        <v>15000</v>
      </c>
      <c r="E50" s="148"/>
      <c r="F50" s="148">
        <v>6000</v>
      </c>
      <c r="G50" s="148"/>
      <c r="H50" s="149"/>
      <c r="I50" s="149"/>
      <c r="J50" s="148"/>
      <c r="K50" s="17"/>
    </row>
    <row r="51" spans="1:11" ht="12.75">
      <c r="A51" s="135">
        <v>421422</v>
      </c>
      <c r="B51" s="135" t="s">
        <v>31</v>
      </c>
      <c r="C51" s="148">
        <v>189537</v>
      </c>
      <c r="D51" s="148">
        <v>173187</v>
      </c>
      <c r="E51" s="148">
        <v>12695</v>
      </c>
      <c r="F51" s="148">
        <v>3655</v>
      </c>
      <c r="G51" s="148"/>
      <c r="H51" s="149"/>
      <c r="I51" s="149"/>
      <c r="J51" s="148"/>
      <c r="K51" s="17"/>
    </row>
    <row r="52" spans="1:11" ht="12.75">
      <c r="A52" s="136">
        <v>4214</v>
      </c>
      <c r="B52" s="136" t="s">
        <v>104</v>
      </c>
      <c r="C52" s="150">
        <f>SUM(C46:C51)</f>
        <v>1512148.13</v>
      </c>
      <c r="D52" s="150">
        <f>SUM(D46:D51)</f>
        <v>693236.28</v>
      </c>
      <c r="E52" s="150">
        <f>SUM(E46:E51)</f>
        <v>158623.01</v>
      </c>
      <c r="F52" s="150">
        <f>SUM(F46:F51)</f>
        <v>649627.5399999999</v>
      </c>
      <c r="G52" s="150">
        <f>SUM(G46:G51)</f>
        <v>10661.3</v>
      </c>
      <c r="H52" s="151"/>
      <c r="I52" s="151"/>
      <c r="J52" s="148"/>
      <c r="K52" s="17"/>
    </row>
    <row r="53" spans="1:11" ht="12.75">
      <c r="A53" s="228">
        <v>421511</v>
      </c>
      <c r="B53" s="229" t="s">
        <v>190</v>
      </c>
      <c r="C53" s="159">
        <v>108840.08</v>
      </c>
      <c r="D53" s="159">
        <v>81630.06</v>
      </c>
      <c r="E53" s="160">
        <v>27210.02</v>
      </c>
      <c r="F53" s="161"/>
      <c r="G53" s="162"/>
      <c r="H53" s="163"/>
      <c r="I53" s="164"/>
      <c r="J53" s="146"/>
      <c r="K53" s="17"/>
    </row>
    <row r="54" spans="1:11" ht="12.75">
      <c r="A54" s="135">
        <v>421512</v>
      </c>
      <c r="B54" s="230" t="s">
        <v>32</v>
      </c>
      <c r="C54" s="148">
        <v>231926</v>
      </c>
      <c r="D54" s="148">
        <v>231926</v>
      </c>
      <c r="E54" s="148"/>
      <c r="F54" s="148"/>
      <c r="G54" s="148"/>
      <c r="H54" s="149"/>
      <c r="I54" s="149"/>
      <c r="J54" s="148"/>
      <c r="K54" s="17"/>
    </row>
    <row r="55" spans="1:11" ht="12.75">
      <c r="A55" s="135">
        <v>421513</v>
      </c>
      <c r="B55" s="135" t="s">
        <v>33</v>
      </c>
      <c r="C55" s="148">
        <v>710241.58</v>
      </c>
      <c r="D55" s="148">
        <v>587981.16</v>
      </c>
      <c r="E55" s="148">
        <v>122260.42</v>
      </c>
      <c r="F55" s="148"/>
      <c r="G55" s="148"/>
      <c r="H55" s="149"/>
      <c r="I55" s="149"/>
      <c r="J55" s="148"/>
      <c r="K55" s="17"/>
    </row>
    <row r="56" spans="1:11" ht="12.75">
      <c r="A56" s="135">
        <v>421519</v>
      </c>
      <c r="B56" s="135" t="s">
        <v>34</v>
      </c>
      <c r="C56" s="148">
        <v>104000</v>
      </c>
      <c r="D56" s="148">
        <v>104000</v>
      </c>
      <c r="E56" s="148"/>
      <c r="F56" s="148"/>
      <c r="G56" s="148"/>
      <c r="H56" s="149"/>
      <c r="I56" s="149"/>
      <c r="J56" s="148"/>
      <c r="K56" s="17"/>
    </row>
    <row r="57" spans="1:11" ht="12.75">
      <c r="A57" s="135">
        <v>421521</v>
      </c>
      <c r="B57" s="135" t="s">
        <v>35</v>
      </c>
      <c r="C57" s="148">
        <v>437593.33</v>
      </c>
      <c r="D57" s="148">
        <v>344559.79</v>
      </c>
      <c r="E57" s="148">
        <v>93033.54</v>
      </c>
      <c r="F57" s="148"/>
      <c r="G57" s="148"/>
      <c r="H57" s="149"/>
      <c r="I57" s="149"/>
      <c r="J57" s="148"/>
      <c r="K57" s="17"/>
    </row>
    <row r="58" spans="1:11" ht="12.75">
      <c r="A58" s="136">
        <v>4215</v>
      </c>
      <c r="B58" s="136" t="s">
        <v>105</v>
      </c>
      <c r="C58" s="150">
        <f>SUM(C53:C57)</f>
        <v>1592600.99</v>
      </c>
      <c r="D58" s="150">
        <f>SUM(D53:D57)</f>
        <v>1350097.01</v>
      </c>
      <c r="E58" s="150">
        <f>SUM(E53:E57)</f>
        <v>242503.97999999998</v>
      </c>
      <c r="F58" s="150">
        <f>SUM(F54:F57)</f>
        <v>0</v>
      </c>
      <c r="G58" s="150"/>
      <c r="H58" s="151"/>
      <c r="I58" s="151"/>
      <c r="J58" s="148"/>
      <c r="K58" s="17"/>
    </row>
    <row r="59" spans="1:11" ht="12.75">
      <c r="A59" s="135">
        <v>422111</v>
      </c>
      <c r="B59" s="135" t="s">
        <v>36</v>
      </c>
      <c r="C59" s="148">
        <v>35196</v>
      </c>
      <c r="D59" s="148"/>
      <c r="E59" s="148"/>
      <c r="F59" s="148">
        <v>33337</v>
      </c>
      <c r="G59" s="148">
        <v>1859</v>
      </c>
      <c r="H59" s="149"/>
      <c r="I59" s="149"/>
      <c r="J59" s="148"/>
      <c r="K59" s="17"/>
    </row>
    <row r="60" spans="1:11" ht="12.75">
      <c r="A60" s="135">
        <v>422121</v>
      </c>
      <c r="B60" s="135" t="s">
        <v>37</v>
      </c>
      <c r="C60" s="148">
        <v>139935.54</v>
      </c>
      <c r="D60" s="148"/>
      <c r="E60" s="148"/>
      <c r="F60" s="148">
        <v>135463.95</v>
      </c>
      <c r="G60" s="148">
        <v>4471.59</v>
      </c>
      <c r="H60" s="149"/>
      <c r="I60" s="149"/>
      <c r="J60" s="148"/>
      <c r="K60" s="17"/>
    </row>
    <row r="61" spans="1:11" ht="12.75">
      <c r="A61" s="135">
        <v>422194</v>
      </c>
      <c r="B61" s="135" t="s">
        <v>38</v>
      </c>
      <c r="C61" s="148">
        <v>20057</v>
      </c>
      <c r="D61" s="148"/>
      <c r="E61" s="148"/>
      <c r="F61" s="148">
        <v>20057</v>
      </c>
      <c r="G61" s="148"/>
      <c r="H61" s="149"/>
      <c r="I61" s="149"/>
      <c r="J61" s="148"/>
      <c r="K61" s="17"/>
    </row>
    <row r="62" spans="1:11" ht="12.75">
      <c r="A62" s="135">
        <v>422199</v>
      </c>
      <c r="B62" s="135" t="s">
        <v>39</v>
      </c>
      <c r="C62" s="148">
        <v>24800</v>
      </c>
      <c r="D62" s="148"/>
      <c r="E62" s="148"/>
      <c r="F62" s="148">
        <v>24800</v>
      </c>
      <c r="G62" s="148"/>
      <c r="H62" s="149"/>
      <c r="I62" s="149"/>
      <c r="J62" s="148"/>
      <c r="K62" s="17"/>
    </row>
    <row r="63" spans="1:11" ht="12.75">
      <c r="A63" s="136">
        <v>4221</v>
      </c>
      <c r="B63" s="136" t="s">
        <v>106</v>
      </c>
      <c r="C63" s="150">
        <f>SUM(C59:C62)</f>
        <v>219988.54</v>
      </c>
      <c r="D63" s="150"/>
      <c r="E63" s="150"/>
      <c r="F63" s="150">
        <f>SUM(F59:F62)</f>
        <v>213657.95</v>
      </c>
      <c r="G63" s="150">
        <f>SUM(G59:G62)</f>
        <v>6330.59</v>
      </c>
      <c r="H63" s="151"/>
      <c r="I63" s="151"/>
      <c r="J63" s="148"/>
      <c r="K63" s="17"/>
    </row>
    <row r="64" spans="1:11" ht="12.75">
      <c r="A64" s="266">
        <v>423211</v>
      </c>
      <c r="B64" s="266" t="s">
        <v>266</v>
      </c>
      <c r="C64" s="267">
        <v>6720</v>
      </c>
      <c r="D64" s="267"/>
      <c r="E64" s="267"/>
      <c r="F64" s="267">
        <v>6720</v>
      </c>
      <c r="G64" s="267"/>
      <c r="H64" s="268"/>
      <c r="I64" s="268"/>
      <c r="J64" s="267"/>
      <c r="K64" s="17"/>
    </row>
    <row r="65" spans="1:11" ht="12.75">
      <c r="A65" s="135">
        <v>423221</v>
      </c>
      <c r="B65" s="135" t="s">
        <v>243</v>
      </c>
      <c r="C65" s="148">
        <v>5280</v>
      </c>
      <c r="D65" s="148">
        <v>5280</v>
      </c>
      <c r="E65" s="148"/>
      <c r="F65" s="148"/>
      <c r="G65" s="148"/>
      <c r="H65" s="149"/>
      <c r="I65" s="149"/>
      <c r="J65" s="148"/>
      <c r="K65" s="17"/>
    </row>
    <row r="66" spans="1:11" ht="12.75">
      <c r="A66" s="135">
        <v>423291</v>
      </c>
      <c r="B66" s="135" t="s">
        <v>40</v>
      </c>
      <c r="C66" s="148">
        <v>479618</v>
      </c>
      <c r="D66" s="148">
        <v>249018</v>
      </c>
      <c r="E66" s="148">
        <v>27000</v>
      </c>
      <c r="F66" s="148">
        <v>203600</v>
      </c>
      <c r="G66" s="148"/>
      <c r="H66" s="149"/>
      <c r="I66" s="149"/>
      <c r="J66" s="148"/>
      <c r="K66" s="17"/>
    </row>
    <row r="67" spans="1:11" ht="12.75">
      <c r="A67" s="136">
        <v>4232</v>
      </c>
      <c r="B67" s="136" t="s">
        <v>107</v>
      </c>
      <c r="C67" s="150">
        <f>SUM(C64:C66)</f>
        <v>491618</v>
      </c>
      <c r="D67" s="150">
        <f>SUM(D64:D66)</f>
        <v>254298</v>
      </c>
      <c r="E67" s="150">
        <f>SUM(E64:E66)</f>
        <v>27000</v>
      </c>
      <c r="F67" s="150">
        <f>SUM(F64:F66)</f>
        <v>210320</v>
      </c>
      <c r="G67" s="150"/>
      <c r="H67" s="151"/>
      <c r="I67" s="151"/>
      <c r="J67" s="148"/>
      <c r="K67" s="17"/>
    </row>
    <row r="68" spans="1:11" ht="12.75">
      <c r="A68" s="136"/>
      <c r="B68" s="136"/>
      <c r="C68" s="150"/>
      <c r="D68" s="150"/>
      <c r="E68" s="150"/>
      <c r="F68" s="150"/>
      <c r="G68" s="150"/>
      <c r="H68" s="151"/>
      <c r="I68" s="151"/>
      <c r="J68" s="148"/>
      <c r="K68" s="17"/>
    </row>
    <row r="69" spans="1:11" ht="13.5" thickBot="1">
      <c r="A69" s="136"/>
      <c r="B69" s="136"/>
      <c r="C69" s="150"/>
      <c r="D69" s="150"/>
      <c r="E69" s="150"/>
      <c r="F69" s="150"/>
      <c r="G69" s="150"/>
      <c r="H69" s="151"/>
      <c r="I69" s="151"/>
      <c r="J69" s="148"/>
      <c r="K69" s="17"/>
    </row>
    <row r="70" spans="1:11" ht="24.75" thickBot="1">
      <c r="A70" s="226" t="s">
        <v>0</v>
      </c>
      <c r="B70" s="227" t="s">
        <v>1</v>
      </c>
      <c r="C70" s="142" t="s">
        <v>2</v>
      </c>
      <c r="D70" s="142" t="s">
        <v>3</v>
      </c>
      <c r="E70" s="154" t="s">
        <v>4</v>
      </c>
      <c r="F70" s="167" t="s">
        <v>134</v>
      </c>
      <c r="G70" s="168" t="s">
        <v>6</v>
      </c>
      <c r="H70" s="169" t="s">
        <v>268</v>
      </c>
      <c r="I70" s="157" t="s">
        <v>198</v>
      </c>
      <c r="J70" s="158" t="s">
        <v>182</v>
      </c>
      <c r="K70" s="17"/>
    </row>
    <row r="71" spans="1:11" ht="12.75">
      <c r="A71" s="135">
        <v>423311</v>
      </c>
      <c r="B71" s="135" t="s">
        <v>42</v>
      </c>
      <c r="C71" s="148">
        <v>370408</v>
      </c>
      <c r="D71" s="148"/>
      <c r="E71" s="148"/>
      <c r="F71" s="148">
        <v>370408</v>
      </c>
      <c r="G71" s="148"/>
      <c r="H71" s="149"/>
      <c r="I71" s="149"/>
      <c r="J71" s="148"/>
      <c r="K71" s="17"/>
    </row>
    <row r="72" spans="1:11" ht="12.75">
      <c r="A72" s="135">
        <v>423321</v>
      </c>
      <c r="B72" s="135" t="s">
        <v>41</v>
      </c>
      <c r="C72" s="148">
        <v>149805</v>
      </c>
      <c r="D72" s="148"/>
      <c r="E72" s="148"/>
      <c r="F72" s="148">
        <v>149805</v>
      </c>
      <c r="G72" s="148"/>
      <c r="H72" s="149"/>
      <c r="I72" s="149"/>
      <c r="J72" s="148"/>
      <c r="K72" s="17"/>
    </row>
    <row r="73" spans="1:11" ht="12.75">
      <c r="A73" s="135">
        <v>423391</v>
      </c>
      <c r="B73" s="135" t="s">
        <v>204</v>
      </c>
      <c r="C73" s="148">
        <v>292109.59</v>
      </c>
      <c r="D73" s="148"/>
      <c r="E73" s="148"/>
      <c r="F73" s="148">
        <v>292109.59</v>
      </c>
      <c r="G73" s="148"/>
      <c r="H73" s="149"/>
      <c r="I73" s="149"/>
      <c r="J73" s="148"/>
      <c r="K73" s="17"/>
    </row>
    <row r="74" spans="1:11" ht="12.75">
      <c r="A74" s="135">
        <v>423399</v>
      </c>
      <c r="B74" s="135" t="s">
        <v>203</v>
      </c>
      <c r="C74" s="148">
        <v>92562.74</v>
      </c>
      <c r="D74" s="148"/>
      <c r="E74" s="148"/>
      <c r="F74" s="148">
        <v>92562.74</v>
      </c>
      <c r="G74" s="148"/>
      <c r="H74" s="149"/>
      <c r="I74" s="149"/>
      <c r="J74" s="148"/>
      <c r="K74" s="17"/>
    </row>
    <row r="75" spans="1:11" ht="12.75">
      <c r="A75" s="136">
        <v>4233</v>
      </c>
      <c r="B75" s="136" t="s">
        <v>108</v>
      </c>
      <c r="C75" s="150">
        <f>SUM(C71:C74)</f>
        <v>904885.3300000001</v>
      </c>
      <c r="D75" s="150"/>
      <c r="E75" s="150"/>
      <c r="F75" s="150">
        <f>SUM(F71:F74)</f>
        <v>904885.3300000001</v>
      </c>
      <c r="G75" s="150"/>
      <c r="H75" s="151"/>
      <c r="I75" s="151"/>
      <c r="J75" s="148"/>
      <c r="K75" s="17"/>
    </row>
    <row r="76" spans="1:11" ht="12.75">
      <c r="A76" s="135">
        <v>423421</v>
      </c>
      <c r="B76" s="135" t="s">
        <v>43</v>
      </c>
      <c r="C76" s="148">
        <v>144409.21</v>
      </c>
      <c r="D76" s="148"/>
      <c r="E76" s="148"/>
      <c r="F76" s="148">
        <v>144409.21</v>
      </c>
      <c r="G76" s="148"/>
      <c r="H76" s="149"/>
      <c r="I76" s="149"/>
      <c r="J76" s="148"/>
      <c r="K76" s="17"/>
    </row>
    <row r="77" spans="1:11" ht="12.75">
      <c r="A77" s="231">
        <v>423431</v>
      </c>
      <c r="B77" s="231" t="s">
        <v>244</v>
      </c>
      <c r="C77" s="165">
        <v>4900</v>
      </c>
      <c r="D77" s="165"/>
      <c r="E77" s="165"/>
      <c r="F77" s="165">
        <v>4900</v>
      </c>
      <c r="G77" s="165"/>
      <c r="H77" s="166"/>
      <c r="I77" s="149"/>
      <c r="J77" s="148"/>
      <c r="K77" s="17"/>
    </row>
    <row r="78" spans="1:11" ht="12.75">
      <c r="A78" s="231">
        <v>423432</v>
      </c>
      <c r="B78" s="231" t="s">
        <v>44</v>
      </c>
      <c r="C78" s="165">
        <v>263099.14</v>
      </c>
      <c r="D78" s="165"/>
      <c r="E78" s="165"/>
      <c r="F78" s="165">
        <v>263099.14</v>
      </c>
      <c r="G78" s="165"/>
      <c r="H78" s="166"/>
      <c r="I78" s="149"/>
      <c r="J78" s="148"/>
      <c r="K78" s="17"/>
    </row>
    <row r="79" spans="1:11" ht="12.75">
      <c r="A79" s="231">
        <v>423449</v>
      </c>
      <c r="B79" s="231" t="s">
        <v>245</v>
      </c>
      <c r="C79" s="165">
        <v>30000</v>
      </c>
      <c r="D79" s="165"/>
      <c r="E79" s="165"/>
      <c r="F79" s="165">
        <v>30000</v>
      </c>
      <c r="G79" s="165"/>
      <c r="H79" s="166"/>
      <c r="I79" s="149"/>
      <c r="J79" s="148"/>
      <c r="K79" s="17"/>
    </row>
    <row r="80" spans="1:11" ht="12.75">
      <c r="A80" s="136">
        <v>4234</v>
      </c>
      <c r="B80" s="136" t="s">
        <v>109</v>
      </c>
      <c r="C80" s="150">
        <f>SUM(C76:C79)</f>
        <v>442408.35</v>
      </c>
      <c r="D80" s="150"/>
      <c r="E80" s="150"/>
      <c r="F80" s="150">
        <f>SUM(F76:F79)</f>
        <v>442408.35</v>
      </c>
      <c r="G80" s="150"/>
      <c r="H80" s="151"/>
      <c r="I80" s="151"/>
      <c r="J80" s="148"/>
      <c r="K80" s="17"/>
    </row>
    <row r="81" spans="1:11" ht="12.75">
      <c r="A81" s="135">
        <v>423539</v>
      </c>
      <c r="B81" s="135" t="s">
        <v>132</v>
      </c>
      <c r="C81" s="148">
        <v>44500</v>
      </c>
      <c r="D81" s="148"/>
      <c r="E81" s="148"/>
      <c r="F81" s="148">
        <v>44500</v>
      </c>
      <c r="G81" s="148"/>
      <c r="H81" s="149"/>
      <c r="I81" s="149"/>
      <c r="J81" s="148"/>
      <c r="K81" s="17"/>
    </row>
    <row r="82" spans="1:11" ht="12.75">
      <c r="A82" s="135">
        <v>423591</v>
      </c>
      <c r="B82" s="135" t="s">
        <v>191</v>
      </c>
      <c r="C82" s="148">
        <v>481927.64</v>
      </c>
      <c r="D82" s="148"/>
      <c r="E82" s="148"/>
      <c r="F82" s="148">
        <v>481927.64</v>
      </c>
      <c r="G82" s="148"/>
      <c r="H82" s="149"/>
      <c r="I82" s="149"/>
      <c r="J82" s="148"/>
      <c r="K82" s="17"/>
    </row>
    <row r="83" spans="1:11" ht="12.75">
      <c r="A83" s="135">
        <v>423599</v>
      </c>
      <c r="B83" s="135" t="s">
        <v>45</v>
      </c>
      <c r="C83" s="148">
        <v>3934677.58</v>
      </c>
      <c r="D83" s="148"/>
      <c r="E83" s="148"/>
      <c r="F83" s="148">
        <v>3782677.58</v>
      </c>
      <c r="G83" s="148">
        <v>152000</v>
      </c>
      <c r="H83" s="149"/>
      <c r="I83" s="149"/>
      <c r="J83" s="148"/>
      <c r="K83" s="17"/>
    </row>
    <row r="84" spans="1:11" ht="12.75">
      <c r="A84" s="136">
        <v>4235</v>
      </c>
      <c r="B84" s="136" t="s">
        <v>110</v>
      </c>
      <c r="C84" s="150">
        <f>SUM(C81:C83)</f>
        <v>4461105.22</v>
      </c>
      <c r="D84" s="150">
        <f>SUM(D81:D83)</f>
        <v>0</v>
      </c>
      <c r="E84" s="150"/>
      <c r="F84" s="150">
        <f>SUM(F81:F83)</f>
        <v>4309105.22</v>
      </c>
      <c r="G84" s="150">
        <f>SUM(G81:G83)</f>
        <v>152000</v>
      </c>
      <c r="H84" s="151"/>
      <c r="I84" s="151"/>
      <c r="J84" s="148"/>
      <c r="K84" s="17"/>
    </row>
    <row r="85" spans="1:11" ht="12.75">
      <c r="A85" s="135">
        <v>423611</v>
      </c>
      <c r="B85" s="135" t="s">
        <v>46</v>
      </c>
      <c r="C85" s="148">
        <v>1239902.63</v>
      </c>
      <c r="D85" s="148">
        <v>644590.7</v>
      </c>
      <c r="E85" s="148">
        <v>595311.93</v>
      </c>
      <c r="F85" s="148"/>
      <c r="G85" s="148"/>
      <c r="H85" s="149"/>
      <c r="I85" s="149"/>
      <c r="J85" s="148"/>
      <c r="K85" s="17"/>
    </row>
    <row r="86" spans="1:11" ht="12.75">
      <c r="A86" s="136">
        <v>4236</v>
      </c>
      <c r="B86" s="136" t="s">
        <v>111</v>
      </c>
      <c r="C86" s="150">
        <f>SUM(C85)</f>
        <v>1239902.63</v>
      </c>
      <c r="D86" s="150">
        <f>SUM(D85)</f>
        <v>644590.7</v>
      </c>
      <c r="E86" s="150">
        <f>SUM(E85)</f>
        <v>595311.93</v>
      </c>
      <c r="F86" s="150"/>
      <c r="G86" s="150"/>
      <c r="H86" s="151"/>
      <c r="I86" s="151"/>
      <c r="J86" s="148"/>
      <c r="K86" s="17"/>
    </row>
    <row r="87" spans="1:11" ht="12.75">
      <c r="A87" s="135">
        <v>423711</v>
      </c>
      <c r="B87" s="135" t="s">
        <v>47</v>
      </c>
      <c r="C87" s="148">
        <v>128342.77</v>
      </c>
      <c r="D87" s="148"/>
      <c r="E87" s="148"/>
      <c r="F87" s="148">
        <v>128342.77</v>
      </c>
      <c r="G87" s="148"/>
      <c r="H87" s="149"/>
      <c r="I87" s="149"/>
      <c r="J87" s="148"/>
      <c r="K87" s="17"/>
    </row>
    <row r="88" spans="1:11" ht="12.75">
      <c r="A88" s="136">
        <v>4237</v>
      </c>
      <c r="B88" s="136" t="s">
        <v>47</v>
      </c>
      <c r="C88" s="150">
        <f>SUM(C87)</f>
        <v>128342.77</v>
      </c>
      <c r="D88" s="150"/>
      <c r="E88" s="150"/>
      <c r="F88" s="150">
        <f>SUM(F87)</f>
        <v>128342.77</v>
      </c>
      <c r="G88" s="150"/>
      <c r="H88" s="151"/>
      <c r="I88" s="151"/>
      <c r="J88" s="148"/>
      <c r="K88" s="17"/>
    </row>
    <row r="89" spans="1:11" ht="12.75">
      <c r="A89" s="135">
        <v>423911</v>
      </c>
      <c r="B89" s="135" t="s">
        <v>48</v>
      </c>
      <c r="C89" s="148">
        <v>575630.4</v>
      </c>
      <c r="D89" s="148">
        <v>228195.4</v>
      </c>
      <c r="E89" s="148">
        <v>60295</v>
      </c>
      <c r="F89" s="148">
        <v>87140</v>
      </c>
      <c r="G89" s="148">
        <v>200000</v>
      </c>
      <c r="H89" s="149"/>
      <c r="I89" s="149"/>
      <c r="J89" s="148"/>
      <c r="K89" s="17"/>
    </row>
    <row r="90" spans="1:11" ht="12.75">
      <c r="A90" s="136">
        <v>4239</v>
      </c>
      <c r="B90" s="136" t="s">
        <v>48</v>
      </c>
      <c r="C90" s="150">
        <f>SUM(C89)</f>
        <v>575630.4</v>
      </c>
      <c r="D90" s="150">
        <f>SUM(D89)</f>
        <v>228195.4</v>
      </c>
      <c r="E90" s="150">
        <f>SUM(E89)</f>
        <v>60295</v>
      </c>
      <c r="F90" s="150">
        <f>SUM(F89)</f>
        <v>87140</v>
      </c>
      <c r="G90" s="150">
        <f>SUM(G89)</f>
        <v>200000</v>
      </c>
      <c r="H90" s="151"/>
      <c r="I90" s="151"/>
      <c r="J90" s="148"/>
      <c r="K90" s="17"/>
    </row>
    <row r="91" spans="1:11" ht="12.75">
      <c r="A91" s="135">
        <v>424311</v>
      </c>
      <c r="B91" s="135" t="s">
        <v>205</v>
      </c>
      <c r="C91" s="148">
        <v>3053046.47</v>
      </c>
      <c r="D91" s="150"/>
      <c r="E91" s="150"/>
      <c r="F91" s="148">
        <v>3053046.47</v>
      </c>
      <c r="G91" s="150"/>
      <c r="H91" s="151"/>
      <c r="I91" s="151"/>
      <c r="J91" s="148"/>
      <c r="K91" s="17"/>
    </row>
    <row r="92" spans="1:11" ht="12.75">
      <c r="A92" s="135">
        <v>424331</v>
      </c>
      <c r="B92" s="135" t="s">
        <v>192</v>
      </c>
      <c r="C92" s="148">
        <v>365390.58</v>
      </c>
      <c r="D92" s="148">
        <v>138838.65</v>
      </c>
      <c r="E92" s="148"/>
      <c r="F92" s="148">
        <v>226551.93</v>
      </c>
      <c r="G92" s="148"/>
      <c r="H92" s="149"/>
      <c r="I92" s="149"/>
      <c r="J92" s="148"/>
      <c r="K92" s="17"/>
    </row>
    <row r="93" spans="1:11" ht="12.75">
      <c r="A93" s="136">
        <v>4243</v>
      </c>
      <c r="B93" s="136" t="s">
        <v>112</v>
      </c>
      <c r="C93" s="150">
        <f>SUM(C91:C92)</f>
        <v>3418437.0500000003</v>
      </c>
      <c r="D93" s="150">
        <f>SUM(D91:D92)</f>
        <v>138838.65</v>
      </c>
      <c r="E93" s="150"/>
      <c r="F93" s="150">
        <f>SUM(F91:F92)</f>
        <v>3279598.4000000004</v>
      </c>
      <c r="G93" s="150"/>
      <c r="H93" s="151"/>
      <c r="I93" s="151"/>
      <c r="J93" s="148"/>
      <c r="K93" s="17"/>
    </row>
    <row r="94" spans="1:11" ht="12.75">
      <c r="A94" s="135">
        <v>424631</v>
      </c>
      <c r="B94" s="135" t="s">
        <v>246</v>
      </c>
      <c r="C94" s="148">
        <v>7498.4</v>
      </c>
      <c r="D94" s="148"/>
      <c r="E94" s="148"/>
      <c r="F94" s="148">
        <v>7498.4</v>
      </c>
      <c r="G94" s="148"/>
      <c r="H94" s="149"/>
      <c r="I94" s="149"/>
      <c r="J94" s="148"/>
      <c r="K94" s="17"/>
    </row>
    <row r="95" spans="1:11" ht="12.75">
      <c r="A95" s="136">
        <v>4246</v>
      </c>
      <c r="B95" s="136" t="s">
        <v>247</v>
      </c>
      <c r="C95" s="150">
        <f>SUM(C94)</f>
        <v>7498.4</v>
      </c>
      <c r="D95" s="150"/>
      <c r="E95" s="150"/>
      <c r="F95" s="150">
        <f>SUM(F94)</f>
        <v>7498.4</v>
      </c>
      <c r="G95" s="150"/>
      <c r="H95" s="151"/>
      <c r="I95" s="151"/>
      <c r="J95" s="148"/>
      <c r="K95" s="17"/>
    </row>
    <row r="96" spans="1:11" ht="12.75">
      <c r="A96" s="135">
        <v>424911</v>
      </c>
      <c r="B96" s="135" t="s">
        <v>193</v>
      </c>
      <c r="C96" s="148">
        <v>356676.4</v>
      </c>
      <c r="D96" s="148">
        <v>143000</v>
      </c>
      <c r="E96" s="148">
        <v>24426</v>
      </c>
      <c r="F96" s="148">
        <v>189250.4</v>
      </c>
      <c r="G96" s="148"/>
      <c r="H96" s="149"/>
      <c r="I96" s="149"/>
      <c r="J96" s="148"/>
      <c r="K96" s="17"/>
    </row>
    <row r="97" spans="1:11" ht="12.75">
      <c r="A97" s="136">
        <v>4249</v>
      </c>
      <c r="B97" s="136" t="s">
        <v>193</v>
      </c>
      <c r="C97" s="150">
        <f>SUM(C96)</f>
        <v>356676.4</v>
      </c>
      <c r="D97" s="150">
        <f>SUM(D96)</f>
        <v>143000</v>
      </c>
      <c r="E97" s="150">
        <f>SUM(E96)</f>
        <v>24426</v>
      </c>
      <c r="F97" s="150">
        <f>SUM(F96)</f>
        <v>189250.4</v>
      </c>
      <c r="G97" s="150"/>
      <c r="H97" s="151"/>
      <c r="I97" s="151"/>
      <c r="J97" s="150">
        <f>SUM(J96)</f>
        <v>0</v>
      </c>
      <c r="K97" s="17"/>
    </row>
    <row r="98" spans="1:11" ht="12.75">
      <c r="A98" s="137"/>
      <c r="B98" s="137"/>
      <c r="C98" s="152"/>
      <c r="D98" s="152"/>
      <c r="E98" s="152"/>
      <c r="F98" s="152"/>
      <c r="G98" s="152"/>
      <c r="H98" s="152"/>
      <c r="I98" s="152"/>
      <c r="J98" s="152"/>
      <c r="K98" s="17"/>
    </row>
    <row r="99" spans="1:11" ht="12.75">
      <c r="A99" s="137"/>
      <c r="B99" s="137"/>
      <c r="C99" s="152"/>
      <c r="D99" s="152"/>
      <c r="E99" s="152"/>
      <c r="F99" s="152"/>
      <c r="G99" s="152"/>
      <c r="H99" s="152"/>
      <c r="I99" s="152"/>
      <c r="J99" s="152"/>
      <c r="K99" s="17"/>
    </row>
    <row r="100" spans="1:11" ht="12.75">
      <c r="A100" s="137"/>
      <c r="B100" s="137"/>
      <c r="C100" s="152"/>
      <c r="D100" s="152"/>
      <c r="E100" s="152"/>
      <c r="F100" s="152"/>
      <c r="G100" s="152"/>
      <c r="H100" s="152"/>
      <c r="I100" s="152"/>
      <c r="J100" s="152"/>
      <c r="K100" s="17"/>
    </row>
    <row r="101" spans="1:11" ht="12.75">
      <c r="A101" s="137"/>
      <c r="B101" s="137"/>
      <c r="C101" s="152"/>
      <c r="D101" s="152"/>
      <c r="E101" s="152"/>
      <c r="F101" s="152"/>
      <c r="G101" s="152"/>
      <c r="H101" s="152"/>
      <c r="I101" s="152"/>
      <c r="J101" s="152"/>
      <c r="K101" s="17"/>
    </row>
    <row r="102" spans="1:11" ht="12.75">
      <c r="A102" s="137"/>
      <c r="B102" s="137"/>
      <c r="C102" s="152"/>
      <c r="D102" s="152"/>
      <c r="E102" s="152"/>
      <c r="F102" s="152"/>
      <c r="G102" s="152"/>
      <c r="H102" s="152"/>
      <c r="I102" s="152"/>
      <c r="J102" s="152"/>
      <c r="K102" s="17"/>
    </row>
    <row r="103" spans="1:11" ht="13.5" thickBot="1">
      <c r="A103" s="137"/>
      <c r="B103" s="137"/>
      <c r="C103" s="152"/>
      <c r="D103" s="152"/>
      <c r="E103" s="152"/>
      <c r="F103" s="152"/>
      <c r="G103" s="152"/>
      <c r="H103" s="152"/>
      <c r="I103" s="152"/>
      <c r="J103" s="152"/>
      <c r="K103" s="17"/>
    </row>
    <row r="104" spans="1:11" ht="24.75" thickBot="1">
      <c r="A104" s="226" t="s">
        <v>0</v>
      </c>
      <c r="B104" s="227" t="s">
        <v>1</v>
      </c>
      <c r="C104" s="142" t="s">
        <v>2</v>
      </c>
      <c r="D104" s="142" t="s">
        <v>3</v>
      </c>
      <c r="E104" s="154" t="s">
        <v>4</v>
      </c>
      <c r="F104" s="167" t="s">
        <v>134</v>
      </c>
      <c r="G104" s="168" t="s">
        <v>6</v>
      </c>
      <c r="H104" s="169" t="s">
        <v>268</v>
      </c>
      <c r="I104" s="157" t="s">
        <v>198</v>
      </c>
      <c r="J104" s="158" t="s">
        <v>182</v>
      </c>
      <c r="K104" s="17"/>
    </row>
    <row r="105" spans="1:11" ht="12.75">
      <c r="A105" s="135">
        <v>425111</v>
      </c>
      <c r="B105" s="135" t="s">
        <v>194</v>
      </c>
      <c r="C105" s="148">
        <v>3525</v>
      </c>
      <c r="D105" s="148">
        <v>1920</v>
      </c>
      <c r="E105" s="148">
        <v>1605</v>
      </c>
      <c r="F105" s="148"/>
      <c r="G105" s="148"/>
      <c r="H105" s="149"/>
      <c r="I105" s="149"/>
      <c r="J105" s="148"/>
      <c r="K105" s="17"/>
    </row>
    <row r="106" spans="1:11" ht="12.75">
      <c r="A106" s="135">
        <v>425112</v>
      </c>
      <c r="B106" s="135" t="s">
        <v>50</v>
      </c>
      <c r="C106" s="148">
        <v>239750.39</v>
      </c>
      <c r="D106" s="148">
        <v>127520.94</v>
      </c>
      <c r="E106" s="148">
        <v>77216.2</v>
      </c>
      <c r="F106" s="148">
        <v>32239.25</v>
      </c>
      <c r="G106" s="148">
        <v>2774</v>
      </c>
      <c r="H106" s="149"/>
      <c r="I106" s="149"/>
      <c r="J106" s="148"/>
      <c r="K106" s="17"/>
    </row>
    <row r="107" spans="1:11" ht="12.75">
      <c r="A107" s="135">
        <v>425113</v>
      </c>
      <c r="B107" s="135" t="s">
        <v>195</v>
      </c>
      <c r="C107" s="148">
        <v>46053.4</v>
      </c>
      <c r="D107" s="148">
        <v>37438.4</v>
      </c>
      <c r="E107" s="148">
        <v>1535</v>
      </c>
      <c r="F107" s="148"/>
      <c r="G107" s="148">
        <v>7080</v>
      </c>
      <c r="H107" s="149"/>
      <c r="I107" s="149"/>
      <c r="J107" s="148"/>
      <c r="K107" s="17"/>
    </row>
    <row r="108" spans="1:11" ht="12.75">
      <c r="A108" s="135">
        <v>425115</v>
      </c>
      <c r="B108" s="135" t="s">
        <v>51</v>
      </c>
      <c r="C108" s="148">
        <v>251344.59</v>
      </c>
      <c r="D108" s="148">
        <v>109671.08</v>
      </c>
      <c r="E108" s="148">
        <v>11271</v>
      </c>
      <c r="F108" s="148"/>
      <c r="G108" s="148"/>
      <c r="H108" s="149"/>
      <c r="I108" s="149"/>
      <c r="J108" s="148">
        <v>130402.51</v>
      </c>
      <c r="K108" s="17"/>
    </row>
    <row r="109" spans="1:11" ht="12.75">
      <c r="A109" s="135">
        <v>425117</v>
      </c>
      <c r="B109" s="135" t="s">
        <v>52</v>
      </c>
      <c r="C109" s="148">
        <v>172736</v>
      </c>
      <c r="D109" s="148">
        <v>126270</v>
      </c>
      <c r="E109" s="148">
        <v>46466</v>
      </c>
      <c r="F109" s="148"/>
      <c r="G109" s="148"/>
      <c r="H109" s="149"/>
      <c r="I109" s="149"/>
      <c r="J109" s="148"/>
      <c r="K109" s="17"/>
    </row>
    <row r="110" spans="1:11" ht="12.75">
      <c r="A110" s="135">
        <v>425119</v>
      </c>
      <c r="B110" s="135" t="s">
        <v>206</v>
      </c>
      <c r="C110" s="148">
        <v>1127</v>
      </c>
      <c r="D110" s="148">
        <v>1127</v>
      </c>
      <c r="E110" s="148"/>
      <c r="F110" s="148"/>
      <c r="G110" s="148"/>
      <c r="H110" s="149"/>
      <c r="I110" s="149"/>
      <c r="J110" s="148"/>
      <c r="K110" s="17"/>
    </row>
    <row r="111" spans="1:11" ht="12.75">
      <c r="A111" s="135">
        <v>425191</v>
      </c>
      <c r="B111" s="135" t="s">
        <v>207</v>
      </c>
      <c r="C111" s="148">
        <v>141937.64</v>
      </c>
      <c r="D111" s="148">
        <v>123352.64</v>
      </c>
      <c r="E111" s="148"/>
      <c r="F111" s="148">
        <v>18585</v>
      </c>
      <c r="G111" s="148"/>
      <c r="H111" s="149"/>
      <c r="I111" s="149"/>
      <c r="J111" s="148"/>
      <c r="K111" s="17"/>
    </row>
    <row r="112" spans="1:11" ht="12.75">
      <c r="A112" s="136">
        <v>4251</v>
      </c>
      <c r="B112" s="136" t="s">
        <v>113</v>
      </c>
      <c r="C112" s="150">
        <f>SUM(C105:C111)</f>
        <v>856474.02</v>
      </c>
      <c r="D112" s="150">
        <f>SUM(D105:D111)</f>
        <v>527300.0599999999</v>
      </c>
      <c r="E112" s="150">
        <f>SUM(E105:E111)</f>
        <v>138093.2</v>
      </c>
      <c r="F112" s="150">
        <f>SUM(F106:F111)</f>
        <v>50824.25</v>
      </c>
      <c r="G112" s="170">
        <f>SUM(G105:G111)</f>
        <v>9854</v>
      </c>
      <c r="H112" s="151"/>
      <c r="I112" s="151"/>
      <c r="J112" s="150">
        <f>SUM(J105:J111)</f>
        <v>130402.51</v>
      </c>
      <c r="K112" s="17"/>
    </row>
    <row r="113" spans="1:11" ht="12.75">
      <c r="A113" s="135">
        <v>425211</v>
      </c>
      <c r="B113" s="135" t="s">
        <v>53</v>
      </c>
      <c r="C113" s="148">
        <v>185697.53</v>
      </c>
      <c r="D113" s="148">
        <v>132600.93</v>
      </c>
      <c r="E113" s="148">
        <v>16839.6</v>
      </c>
      <c r="F113" s="148">
        <v>36257</v>
      </c>
      <c r="G113" s="148"/>
      <c r="H113" s="144"/>
      <c r="I113" s="149"/>
      <c r="J113" s="148"/>
      <c r="K113" s="17"/>
    </row>
    <row r="114" spans="1:11" ht="12.75">
      <c r="A114" s="135">
        <v>425212</v>
      </c>
      <c r="B114" s="135" t="s">
        <v>54</v>
      </c>
      <c r="C114" s="148">
        <v>219836.67</v>
      </c>
      <c r="D114" s="148">
        <v>169755.87</v>
      </c>
      <c r="E114" s="148">
        <v>50080.8</v>
      </c>
      <c r="F114" s="148"/>
      <c r="G114" s="148"/>
      <c r="H114" s="149"/>
      <c r="I114" s="149"/>
      <c r="J114" s="148"/>
      <c r="K114" s="17"/>
    </row>
    <row r="115" spans="1:11" ht="12.75">
      <c r="A115" s="135">
        <v>425213</v>
      </c>
      <c r="B115" s="135" t="s">
        <v>55</v>
      </c>
      <c r="C115" s="148">
        <v>4000</v>
      </c>
      <c r="D115" s="148">
        <v>4000</v>
      </c>
      <c r="E115" s="148"/>
      <c r="F115" s="148"/>
      <c r="G115" s="148"/>
      <c r="H115" s="149"/>
      <c r="I115" s="149"/>
      <c r="J115" s="148"/>
      <c r="K115" s="17"/>
    </row>
    <row r="116" spans="1:11" ht="12.75">
      <c r="A116" s="135">
        <v>425219</v>
      </c>
      <c r="B116" s="135" t="s">
        <v>208</v>
      </c>
      <c r="C116" s="148">
        <v>13498.02</v>
      </c>
      <c r="D116" s="148">
        <v>13498.02</v>
      </c>
      <c r="E116" s="148"/>
      <c r="F116" s="148"/>
      <c r="G116" s="148"/>
      <c r="H116" s="149"/>
      <c r="I116" s="149"/>
      <c r="J116" s="148"/>
      <c r="K116" s="17"/>
    </row>
    <row r="117" spans="1:11" ht="12.75">
      <c r="A117" s="135">
        <v>425221</v>
      </c>
      <c r="B117" s="135" t="s">
        <v>234</v>
      </c>
      <c r="C117" s="148">
        <v>68895</v>
      </c>
      <c r="D117" s="148">
        <v>67320</v>
      </c>
      <c r="E117" s="148"/>
      <c r="F117" s="148">
        <v>1575</v>
      </c>
      <c r="G117" s="148"/>
      <c r="H117" s="149"/>
      <c r="I117" s="149"/>
      <c r="J117" s="148"/>
      <c r="K117" s="17"/>
    </row>
    <row r="118" spans="1:11" ht="12.75">
      <c r="A118" s="135">
        <v>425222</v>
      </c>
      <c r="B118" s="135" t="s">
        <v>235</v>
      </c>
      <c r="C118" s="148">
        <v>172356.3</v>
      </c>
      <c r="D118" s="148">
        <v>160873.22</v>
      </c>
      <c r="E118" s="148">
        <v>8320</v>
      </c>
      <c r="F118" s="148">
        <v>1257.49</v>
      </c>
      <c r="G118" s="148"/>
      <c r="H118" s="149"/>
      <c r="I118" s="149">
        <v>1905.59</v>
      </c>
      <c r="J118" s="148"/>
      <c r="K118" s="17"/>
    </row>
    <row r="119" spans="1:11" ht="12.75">
      <c r="A119" s="135">
        <v>425226</v>
      </c>
      <c r="B119" s="135" t="s">
        <v>236</v>
      </c>
      <c r="C119" s="148">
        <v>18267</v>
      </c>
      <c r="D119" s="148">
        <v>5767</v>
      </c>
      <c r="E119" s="148">
        <v>12500</v>
      </c>
      <c r="F119" s="148"/>
      <c r="G119" s="148"/>
      <c r="H119" s="149"/>
      <c r="I119" s="149"/>
      <c r="J119" s="148"/>
      <c r="K119" s="17"/>
    </row>
    <row r="120" spans="1:11" ht="12.75">
      <c r="A120" s="135">
        <v>425227</v>
      </c>
      <c r="B120" s="135" t="s">
        <v>225</v>
      </c>
      <c r="C120" s="148">
        <v>216400</v>
      </c>
      <c r="D120" s="148">
        <v>216400</v>
      </c>
      <c r="E120" s="148"/>
      <c r="F120" s="148"/>
      <c r="G120" s="148"/>
      <c r="H120" s="149"/>
      <c r="I120" s="149"/>
      <c r="J120" s="148"/>
      <c r="K120" s="17"/>
    </row>
    <row r="121" spans="1:11" ht="12.75">
      <c r="A121" s="135">
        <v>425251</v>
      </c>
      <c r="B121" s="135" t="s">
        <v>59</v>
      </c>
      <c r="C121" s="148">
        <v>597550.12</v>
      </c>
      <c r="D121" s="148">
        <v>372151.12</v>
      </c>
      <c r="E121" s="148">
        <v>17280</v>
      </c>
      <c r="F121" s="148">
        <v>208119</v>
      </c>
      <c r="G121" s="148"/>
      <c r="H121" s="149"/>
      <c r="I121" s="149"/>
      <c r="J121" s="148"/>
      <c r="K121" s="17"/>
    </row>
    <row r="122" spans="1:11" ht="12.75">
      <c r="A122" s="135">
        <v>425252</v>
      </c>
      <c r="B122" s="135" t="s">
        <v>60</v>
      </c>
      <c r="C122" s="148">
        <v>35164</v>
      </c>
      <c r="D122" s="148">
        <v>35164</v>
      </c>
      <c r="E122" s="148"/>
      <c r="F122" s="148"/>
      <c r="G122" s="148"/>
      <c r="H122" s="149"/>
      <c r="I122" s="149"/>
      <c r="J122" s="148"/>
      <c r="K122" s="17"/>
    </row>
    <row r="123" spans="1:11" ht="12.75">
      <c r="A123" s="135">
        <v>425253</v>
      </c>
      <c r="B123" s="135" t="s">
        <v>223</v>
      </c>
      <c r="C123" s="148">
        <v>2312.8</v>
      </c>
      <c r="D123" s="148"/>
      <c r="E123" s="148"/>
      <c r="F123" s="148">
        <v>2312.8</v>
      </c>
      <c r="G123" s="148"/>
      <c r="H123" s="149"/>
      <c r="I123" s="149"/>
      <c r="J123" s="148"/>
      <c r="K123" s="17"/>
    </row>
    <row r="124" spans="1:11" ht="12.75">
      <c r="A124" s="135">
        <v>425281</v>
      </c>
      <c r="B124" s="135" t="s">
        <v>61</v>
      </c>
      <c r="C124" s="148">
        <v>25440</v>
      </c>
      <c r="D124" s="148">
        <v>21880</v>
      </c>
      <c r="E124" s="148"/>
      <c r="F124" s="148"/>
      <c r="G124" s="148">
        <v>3560</v>
      </c>
      <c r="H124" s="149"/>
      <c r="I124" s="149"/>
      <c r="J124" s="148"/>
      <c r="K124" s="17"/>
    </row>
    <row r="125" spans="1:11" ht="12.75">
      <c r="A125" s="135">
        <v>425291</v>
      </c>
      <c r="B125" s="135" t="s">
        <v>62</v>
      </c>
      <c r="C125" s="148">
        <v>34650</v>
      </c>
      <c r="D125" s="148">
        <v>34200</v>
      </c>
      <c r="E125" s="148"/>
      <c r="F125" s="148">
        <v>450</v>
      </c>
      <c r="G125" s="148"/>
      <c r="H125" s="149"/>
      <c r="I125" s="149"/>
      <c r="J125" s="148"/>
      <c r="K125" s="17"/>
    </row>
    <row r="126" spans="1:11" ht="12.75">
      <c r="A126" s="136">
        <v>4252</v>
      </c>
      <c r="B126" s="136" t="s">
        <v>114</v>
      </c>
      <c r="C126" s="150">
        <f>SUM(C113:C125)</f>
        <v>1594067.4400000002</v>
      </c>
      <c r="D126" s="150">
        <f>SUM(D113:D125)</f>
        <v>1233610.1600000001</v>
      </c>
      <c r="E126" s="150">
        <f>SUM(E113:E125)</f>
        <v>105020.4</v>
      </c>
      <c r="F126" s="150">
        <f>SUM(F113:F125)</f>
        <v>249971.28999999998</v>
      </c>
      <c r="G126" s="150">
        <f>SUM(G113:G125)</f>
        <v>3560</v>
      </c>
      <c r="H126" s="151"/>
      <c r="I126" s="151">
        <f>SUM(I113:I125)</f>
        <v>1905.59</v>
      </c>
      <c r="J126" s="148"/>
      <c r="K126" s="17"/>
    </row>
    <row r="127" spans="1:11" ht="12.75">
      <c r="A127" s="135">
        <v>426111</v>
      </c>
      <c r="B127" s="135" t="s">
        <v>63</v>
      </c>
      <c r="C127" s="148">
        <v>3219884.23</v>
      </c>
      <c r="D127" s="148">
        <v>1816894.25</v>
      </c>
      <c r="E127" s="148">
        <v>1385997.98</v>
      </c>
      <c r="F127" s="148">
        <v>16992</v>
      </c>
      <c r="G127" s="148"/>
      <c r="H127" s="149"/>
      <c r="I127" s="147"/>
      <c r="J127" s="146"/>
      <c r="K127" s="17"/>
    </row>
    <row r="128" spans="1:11" ht="12.75">
      <c r="A128" s="135">
        <v>426121</v>
      </c>
      <c r="B128" s="135" t="s">
        <v>133</v>
      </c>
      <c r="C128" s="148">
        <v>980979</v>
      </c>
      <c r="D128" s="148">
        <v>430464</v>
      </c>
      <c r="E128" s="148">
        <v>48720</v>
      </c>
      <c r="F128" s="148">
        <v>501795</v>
      </c>
      <c r="G128" s="148"/>
      <c r="H128" s="149"/>
      <c r="I128" s="149"/>
      <c r="J128" s="148"/>
      <c r="K128" s="17"/>
    </row>
    <row r="129" spans="1:11" ht="12.75">
      <c r="A129" s="135">
        <v>426124</v>
      </c>
      <c r="B129" s="135" t="s">
        <v>209</v>
      </c>
      <c r="C129" s="148">
        <v>60200</v>
      </c>
      <c r="D129" s="148"/>
      <c r="E129" s="148"/>
      <c r="F129" s="148">
        <v>60200</v>
      </c>
      <c r="G129" s="148"/>
      <c r="H129" s="149"/>
      <c r="I129" s="149"/>
      <c r="J129" s="148"/>
      <c r="K129" s="17"/>
    </row>
    <row r="130" spans="1:11" ht="12.75">
      <c r="A130" s="135">
        <v>426129</v>
      </c>
      <c r="B130" s="135" t="s">
        <v>64</v>
      </c>
      <c r="C130" s="148">
        <v>25600</v>
      </c>
      <c r="D130" s="148"/>
      <c r="E130" s="148"/>
      <c r="F130" s="148">
        <v>25600</v>
      </c>
      <c r="G130" s="148"/>
      <c r="H130" s="149"/>
      <c r="I130" s="149"/>
      <c r="J130" s="148"/>
      <c r="K130" s="17"/>
    </row>
    <row r="131" spans="1:11" ht="12.75">
      <c r="A131" s="135">
        <v>426191</v>
      </c>
      <c r="B131" s="135" t="s">
        <v>224</v>
      </c>
      <c r="C131" s="148">
        <v>1400</v>
      </c>
      <c r="D131" s="148"/>
      <c r="E131" s="148"/>
      <c r="F131" s="148">
        <v>1400</v>
      </c>
      <c r="G131" s="148"/>
      <c r="H131" s="149"/>
      <c r="I131" s="149"/>
      <c r="J131" s="148"/>
      <c r="K131" s="17"/>
    </row>
    <row r="132" spans="1:11" ht="12.75">
      <c r="A132" s="136">
        <v>4261</v>
      </c>
      <c r="B132" s="136" t="s">
        <v>115</v>
      </c>
      <c r="C132" s="150">
        <f>SUM(C127:C131)</f>
        <v>4288063.23</v>
      </c>
      <c r="D132" s="150">
        <f>SUM(D127:D130)</f>
        <v>2247358.25</v>
      </c>
      <c r="E132" s="150">
        <f>SUM(E127:E130)</f>
        <v>1434717.98</v>
      </c>
      <c r="F132" s="150">
        <f>SUM(F127:F131)</f>
        <v>605987</v>
      </c>
      <c r="G132" s="150"/>
      <c r="H132" s="151"/>
      <c r="I132" s="151"/>
      <c r="J132" s="148"/>
      <c r="K132" s="17"/>
    </row>
    <row r="133" spans="1:11" ht="12.75">
      <c r="A133" s="135">
        <v>426311</v>
      </c>
      <c r="B133" s="135" t="s">
        <v>65</v>
      </c>
      <c r="C133" s="148">
        <v>491790.02</v>
      </c>
      <c r="D133" s="148"/>
      <c r="E133" s="148"/>
      <c r="F133" s="148">
        <v>491790.02</v>
      </c>
      <c r="G133" s="148"/>
      <c r="H133" s="149"/>
      <c r="I133" s="149"/>
      <c r="J133" s="148"/>
      <c r="K133" s="17"/>
    </row>
    <row r="134" spans="1:11" ht="12.75">
      <c r="A134" s="136">
        <v>4263</v>
      </c>
      <c r="B134" s="136" t="s">
        <v>116</v>
      </c>
      <c r="C134" s="150">
        <f>SUM(C133)</f>
        <v>491790.02</v>
      </c>
      <c r="D134" s="150"/>
      <c r="E134" s="150"/>
      <c r="F134" s="150">
        <f>SUM(F133)</f>
        <v>491790.02</v>
      </c>
      <c r="G134" s="150"/>
      <c r="H134" s="151"/>
      <c r="I134" s="151"/>
      <c r="J134" s="148"/>
      <c r="K134" s="17"/>
    </row>
    <row r="135" spans="1:11" ht="12.75">
      <c r="A135" s="135">
        <v>426411</v>
      </c>
      <c r="B135" s="135" t="s">
        <v>66</v>
      </c>
      <c r="C135" s="148">
        <v>9532932.36</v>
      </c>
      <c r="D135" s="148">
        <v>9532932.36</v>
      </c>
      <c r="E135" s="148"/>
      <c r="F135" s="148"/>
      <c r="G135" s="148"/>
      <c r="H135" s="149"/>
      <c r="I135" s="149"/>
      <c r="J135" s="148"/>
      <c r="K135" s="17"/>
    </row>
    <row r="136" spans="1:11" ht="12.75">
      <c r="A136" s="135">
        <v>426413</v>
      </c>
      <c r="B136" s="135" t="s">
        <v>68</v>
      </c>
      <c r="C136" s="148">
        <v>20827</v>
      </c>
      <c r="D136" s="148">
        <v>20827</v>
      </c>
      <c r="E136" s="148"/>
      <c r="F136" s="148"/>
      <c r="G136" s="148"/>
      <c r="H136" s="149"/>
      <c r="I136" s="149"/>
      <c r="J136" s="148"/>
      <c r="K136" s="17"/>
    </row>
    <row r="137" spans="1:11" ht="12.75">
      <c r="A137" s="135">
        <v>426491</v>
      </c>
      <c r="B137" s="135" t="s">
        <v>69</v>
      </c>
      <c r="C137" s="148">
        <v>877527.7</v>
      </c>
      <c r="D137" s="148">
        <v>751371.14</v>
      </c>
      <c r="E137" s="148">
        <v>66302.56</v>
      </c>
      <c r="F137" s="148">
        <v>59854</v>
      </c>
      <c r="G137" s="148"/>
      <c r="H137" s="149"/>
      <c r="I137" s="149"/>
      <c r="J137" s="148"/>
      <c r="K137" s="17"/>
    </row>
    <row r="138" spans="1:11" ht="13.5" thickBot="1">
      <c r="A138" s="136">
        <v>4264</v>
      </c>
      <c r="B138" s="136" t="s">
        <v>117</v>
      </c>
      <c r="C138" s="150">
        <f>SUM(C135:C137)</f>
        <v>10431287.059999999</v>
      </c>
      <c r="D138" s="150">
        <f>SUM(D135:D137)</f>
        <v>10305130.5</v>
      </c>
      <c r="E138" s="150">
        <f>SUM(E135:E137)</f>
        <v>66302.56</v>
      </c>
      <c r="F138" s="150">
        <f>SUM(F135:F137)</f>
        <v>59854</v>
      </c>
      <c r="G138" s="150"/>
      <c r="H138" s="151"/>
      <c r="I138" s="151"/>
      <c r="J138" s="148"/>
      <c r="K138" s="17"/>
    </row>
    <row r="139" spans="1:11" ht="24.75" thickBot="1">
      <c r="A139" s="227" t="s">
        <v>0</v>
      </c>
      <c r="B139" s="227" t="s">
        <v>1</v>
      </c>
      <c r="C139" s="142" t="s">
        <v>2</v>
      </c>
      <c r="D139" s="142" t="s">
        <v>3</v>
      </c>
      <c r="E139" s="154" t="s">
        <v>4</v>
      </c>
      <c r="F139" s="142" t="s">
        <v>134</v>
      </c>
      <c r="G139" s="155" t="s">
        <v>6</v>
      </c>
      <c r="H139" s="171" t="s">
        <v>268</v>
      </c>
      <c r="I139" s="157" t="s">
        <v>198</v>
      </c>
      <c r="J139" s="158" t="s">
        <v>182</v>
      </c>
      <c r="K139" s="17"/>
    </row>
    <row r="140" spans="1:11" ht="12.75">
      <c r="A140" s="135">
        <v>4267111</v>
      </c>
      <c r="B140" s="135" t="s">
        <v>71</v>
      </c>
      <c r="C140" s="148">
        <v>5205956.85</v>
      </c>
      <c r="D140" s="148">
        <v>4620892.56</v>
      </c>
      <c r="E140" s="148"/>
      <c r="F140" s="148">
        <v>585064.29</v>
      </c>
      <c r="G140" s="148"/>
      <c r="H140" s="149"/>
      <c r="I140" s="149"/>
      <c r="J140" s="148"/>
      <c r="K140" s="17"/>
    </row>
    <row r="141" spans="1:11" ht="12.75">
      <c r="A141" s="135">
        <v>4267112</v>
      </c>
      <c r="B141" s="135" t="s">
        <v>210</v>
      </c>
      <c r="C141" s="148">
        <v>773445.08</v>
      </c>
      <c r="D141" s="148">
        <v>700995.44</v>
      </c>
      <c r="E141" s="148"/>
      <c r="F141" s="148">
        <v>72449.64</v>
      </c>
      <c r="G141" s="148"/>
      <c r="H141" s="149"/>
      <c r="I141" s="149"/>
      <c r="J141" s="148"/>
      <c r="K141" s="17"/>
    </row>
    <row r="142" spans="1:11" ht="12.75">
      <c r="A142" s="135">
        <v>4267113</v>
      </c>
      <c r="B142" s="135" t="s">
        <v>72</v>
      </c>
      <c r="C142" s="148">
        <v>2107309.29</v>
      </c>
      <c r="D142" s="148"/>
      <c r="E142" s="148">
        <v>53395</v>
      </c>
      <c r="F142" s="148">
        <v>2053914.29</v>
      </c>
      <c r="G142" s="148"/>
      <c r="H142" s="149"/>
      <c r="I142" s="149"/>
      <c r="J142" s="148"/>
      <c r="K142" s="17"/>
    </row>
    <row r="143" spans="1:11" ht="12.75">
      <c r="A143" s="135">
        <v>426721</v>
      </c>
      <c r="B143" s="135" t="s">
        <v>73</v>
      </c>
      <c r="C143" s="148">
        <v>6215623.28</v>
      </c>
      <c r="D143" s="148">
        <v>4103529.52</v>
      </c>
      <c r="E143" s="148"/>
      <c r="F143" s="148">
        <v>2112093.76</v>
      </c>
      <c r="G143" s="148"/>
      <c r="H143" s="149"/>
      <c r="I143" s="149"/>
      <c r="J143" s="148"/>
      <c r="K143" s="17"/>
    </row>
    <row r="144" spans="1:11" ht="12.75">
      <c r="A144" s="135">
        <v>4267511</v>
      </c>
      <c r="B144" s="135" t="s">
        <v>75</v>
      </c>
      <c r="C144" s="148">
        <v>9600731.28</v>
      </c>
      <c r="D144" s="148">
        <v>8454662.82</v>
      </c>
      <c r="E144" s="148"/>
      <c r="F144" s="148">
        <v>1146068.46</v>
      </c>
      <c r="G144" s="148"/>
      <c r="H144" s="149"/>
      <c r="I144" s="149"/>
      <c r="J144" s="148"/>
      <c r="K144" s="17"/>
    </row>
    <row r="145" spans="1:11" ht="12.75">
      <c r="A145" s="135">
        <v>4267512</v>
      </c>
      <c r="B145" s="135" t="s">
        <v>74</v>
      </c>
      <c r="C145" s="148">
        <v>2013463.87</v>
      </c>
      <c r="D145" s="148">
        <v>2013463.87</v>
      </c>
      <c r="E145" s="148"/>
      <c r="F145" s="148"/>
      <c r="G145" s="148"/>
      <c r="H145" s="149"/>
      <c r="I145" s="149"/>
      <c r="J145" s="148"/>
      <c r="K145" s="17"/>
    </row>
    <row r="146" spans="1:11" ht="12.75">
      <c r="A146" s="136">
        <v>4267</v>
      </c>
      <c r="B146" s="136" t="s">
        <v>118</v>
      </c>
      <c r="C146" s="150">
        <f>SUM(C140:C145)</f>
        <v>25916529.650000002</v>
      </c>
      <c r="D146" s="150">
        <f>SUM(D140:D145)</f>
        <v>19893544.21</v>
      </c>
      <c r="E146" s="150">
        <f>SUM(E140:E145)</f>
        <v>53395</v>
      </c>
      <c r="F146" s="150">
        <f>SUM(F140:F145)</f>
        <v>5969590.44</v>
      </c>
      <c r="G146" s="150"/>
      <c r="H146" s="151"/>
      <c r="I146" s="151"/>
      <c r="J146" s="148"/>
      <c r="K146" s="17"/>
    </row>
    <row r="147" spans="1:11" ht="12.75">
      <c r="A147" s="135">
        <v>426811</v>
      </c>
      <c r="B147" s="135" t="s">
        <v>76</v>
      </c>
      <c r="C147" s="148"/>
      <c r="D147" s="148"/>
      <c r="E147" s="148"/>
      <c r="F147" s="148"/>
      <c r="G147" s="148"/>
      <c r="H147" s="149"/>
      <c r="I147" s="149"/>
      <c r="J147" s="148"/>
      <c r="K147" s="17"/>
    </row>
    <row r="148" spans="1:11" ht="12.75">
      <c r="A148" s="135">
        <v>426812</v>
      </c>
      <c r="B148" s="135" t="s">
        <v>77</v>
      </c>
      <c r="C148" s="148">
        <v>92248.18</v>
      </c>
      <c r="D148" s="148">
        <v>89648.18</v>
      </c>
      <c r="E148" s="148">
        <v>2600</v>
      </c>
      <c r="F148" s="148"/>
      <c r="G148" s="148"/>
      <c r="H148" s="149"/>
      <c r="I148" s="149"/>
      <c r="J148" s="148"/>
      <c r="K148" s="17"/>
    </row>
    <row r="149" spans="1:11" ht="12.75">
      <c r="A149" s="135">
        <v>426819</v>
      </c>
      <c r="B149" s="135" t="s">
        <v>78</v>
      </c>
      <c r="C149" s="148">
        <v>1259733.4</v>
      </c>
      <c r="D149" s="148">
        <v>803574.4</v>
      </c>
      <c r="E149" s="148">
        <v>456159</v>
      </c>
      <c r="F149" s="148"/>
      <c r="G149" s="148"/>
      <c r="H149" s="149"/>
      <c r="I149" s="149"/>
      <c r="J149" s="148"/>
      <c r="K149" s="17"/>
    </row>
    <row r="150" spans="1:11" ht="12.75">
      <c r="A150" s="136">
        <v>4268</v>
      </c>
      <c r="B150" s="136" t="s">
        <v>119</v>
      </c>
      <c r="C150" s="150">
        <f>SUM(C147:C149)</f>
        <v>1351981.5799999998</v>
      </c>
      <c r="D150" s="150">
        <f>SUM(D147:D149)</f>
        <v>893222.5800000001</v>
      </c>
      <c r="E150" s="150">
        <f>SUM(E147:E149)</f>
        <v>458759</v>
      </c>
      <c r="F150" s="150"/>
      <c r="G150" s="150"/>
      <c r="H150" s="151"/>
      <c r="I150" s="151"/>
      <c r="J150" s="148"/>
      <c r="K150" s="17"/>
    </row>
    <row r="151" spans="1:11" ht="12.75">
      <c r="A151" s="135">
        <v>426911</v>
      </c>
      <c r="B151" s="135" t="s">
        <v>79</v>
      </c>
      <c r="C151" s="148">
        <v>174756.86</v>
      </c>
      <c r="D151" s="148">
        <v>158894.54</v>
      </c>
      <c r="E151" s="148"/>
      <c r="F151" s="148">
        <v>15862.32</v>
      </c>
      <c r="G151" s="148"/>
      <c r="H151" s="149"/>
      <c r="I151" s="149"/>
      <c r="J151" s="148"/>
      <c r="K151" s="17"/>
    </row>
    <row r="152" spans="1:11" ht="12.75">
      <c r="A152" s="135">
        <v>426913</v>
      </c>
      <c r="B152" s="135" t="s">
        <v>80</v>
      </c>
      <c r="C152" s="148">
        <v>915535.62</v>
      </c>
      <c r="D152" s="148">
        <v>252999.2</v>
      </c>
      <c r="E152" s="148">
        <v>33631.9</v>
      </c>
      <c r="F152" s="148">
        <v>628904.52</v>
      </c>
      <c r="G152" s="148"/>
      <c r="H152" s="149"/>
      <c r="I152" s="149"/>
      <c r="J152" s="148"/>
      <c r="K152" s="17"/>
    </row>
    <row r="153" spans="1:11" ht="12.75">
      <c r="A153" s="135">
        <v>426919</v>
      </c>
      <c r="B153" s="135" t="s">
        <v>81</v>
      </c>
      <c r="C153" s="148">
        <v>514064.52</v>
      </c>
      <c r="D153" s="148">
        <v>281690.47</v>
      </c>
      <c r="E153" s="148"/>
      <c r="F153" s="148">
        <v>232374.05</v>
      </c>
      <c r="G153" s="148"/>
      <c r="H153" s="149"/>
      <c r="I153" s="149"/>
      <c r="J153" s="148"/>
      <c r="K153" s="17"/>
    </row>
    <row r="154" spans="1:11" ht="12.75">
      <c r="A154" s="136">
        <v>4269</v>
      </c>
      <c r="B154" s="136" t="s">
        <v>120</v>
      </c>
      <c r="C154" s="150">
        <f>SUM(C151:C153)</f>
        <v>1604357</v>
      </c>
      <c r="D154" s="150">
        <f>SUM(D151:D153)</f>
        <v>693584.21</v>
      </c>
      <c r="E154" s="150">
        <f>SUM(E151:E153)</f>
        <v>33631.9</v>
      </c>
      <c r="F154" s="150">
        <f>SUM(F151:F153)</f>
        <v>877140.8899999999</v>
      </c>
      <c r="G154" s="150">
        <f>SUM(G151:G153)</f>
        <v>0</v>
      </c>
      <c r="H154" s="151"/>
      <c r="I154" s="151"/>
      <c r="J154" s="148"/>
      <c r="K154" s="17"/>
    </row>
    <row r="155" spans="1:11" ht="12.75">
      <c r="A155" s="135">
        <v>431111</v>
      </c>
      <c r="B155" s="135" t="s">
        <v>82</v>
      </c>
      <c r="C155" s="148"/>
      <c r="D155" s="148"/>
      <c r="E155" s="148"/>
      <c r="F155" s="148"/>
      <c r="G155" s="148"/>
      <c r="H155" s="149"/>
      <c r="I155" s="149"/>
      <c r="J155" s="148"/>
      <c r="K155" s="17"/>
    </row>
    <row r="156" spans="1:11" ht="12.75">
      <c r="A156" s="136">
        <v>4311</v>
      </c>
      <c r="B156" s="136" t="s">
        <v>83</v>
      </c>
      <c r="C156" s="150">
        <f>SUM(C155)</f>
        <v>0</v>
      </c>
      <c r="D156" s="150"/>
      <c r="E156" s="150"/>
      <c r="F156" s="150">
        <f>SUM(F155)</f>
        <v>0</v>
      </c>
      <c r="G156" s="150">
        <f>SUM(G155)</f>
        <v>0</v>
      </c>
      <c r="H156" s="151"/>
      <c r="I156" s="151"/>
      <c r="J156" s="148"/>
      <c r="K156" s="17"/>
    </row>
    <row r="157" spans="1:11" ht="12.75">
      <c r="A157" s="135">
        <v>431211</v>
      </c>
      <c r="B157" s="135" t="s">
        <v>84</v>
      </c>
      <c r="C157" s="148"/>
      <c r="D157" s="148"/>
      <c r="E157" s="148"/>
      <c r="F157" s="148"/>
      <c r="G157" s="148"/>
      <c r="H157" s="149"/>
      <c r="I157" s="149"/>
      <c r="J157" s="148"/>
      <c r="K157" s="17"/>
    </row>
    <row r="158" spans="1:11" ht="12.75">
      <c r="A158" s="136">
        <v>4312</v>
      </c>
      <c r="B158" s="136" t="s">
        <v>84</v>
      </c>
      <c r="C158" s="150">
        <f>SUM(C157)</f>
        <v>0</v>
      </c>
      <c r="D158" s="150"/>
      <c r="E158" s="150"/>
      <c r="F158" s="150">
        <f>SUM(F157)</f>
        <v>0</v>
      </c>
      <c r="G158" s="150">
        <f>SUM(G157)</f>
        <v>0</v>
      </c>
      <c r="H158" s="151"/>
      <c r="I158" s="151"/>
      <c r="J158" s="148"/>
      <c r="K158" s="17"/>
    </row>
    <row r="159" spans="1:11" ht="12.75">
      <c r="A159" s="135">
        <v>444211</v>
      </c>
      <c r="B159" s="135" t="s">
        <v>85</v>
      </c>
      <c r="C159" s="148">
        <v>21968.46</v>
      </c>
      <c r="D159" s="148"/>
      <c r="E159" s="148"/>
      <c r="F159" s="148">
        <v>17522.02</v>
      </c>
      <c r="G159" s="148">
        <v>4446.44</v>
      </c>
      <c r="H159" s="149"/>
      <c r="I159" s="149"/>
      <c r="J159" s="148"/>
      <c r="K159" s="17"/>
    </row>
    <row r="160" spans="1:11" ht="12.75">
      <c r="A160" s="136">
        <v>4442</v>
      </c>
      <c r="B160" s="136" t="s">
        <v>85</v>
      </c>
      <c r="C160" s="150">
        <f>SUM(C159)</f>
        <v>21968.46</v>
      </c>
      <c r="D160" s="150"/>
      <c r="E160" s="150"/>
      <c r="F160" s="150">
        <f>SUM(F159)</f>
        <v>17522.02</v>
      </c>
      <c r="G160" s="150">
        <f>SUM(G159)</f>
        <v>4446.44</v>
      </c>
      <c r="H160" s="151"/>
      <c r="I160" s="151"/>
      <c r="J160" s="148"/>
      <c r="K160" s="17"/>
    </row>
    <row r="161" spans="1:11" ht="12.75">
      <c r="A161" s="135">
        <v>482111</v>
      </c>
      <c r="B161" s="135" t="s">
        <v>211</v>
      </c>
      <c r="C161" s="148">
        <v>44750</v>
      </c>
      <c r="D161" s="148"/>
      <c r="E161" s="148"/>
      <c r="F161" s="148">
        <v>44750</v>
      </c>
      <c r="G161" s="148"/>
      <c r="H161" s="151"/>
      <c r="I161" s="151"/>
      <c r="J161" s="148"/>
      <c r="K161" s="17"/>
    </row>
    <row r="162" spans="1:11" ht="12.75">
      <c r="A162" s="135">
        <v>482131</v>
      </c>
      <c r="B162" s="135" t="s">
        <v>86</v>
      </c>
      <c r="C162" s="148">
        <v>89199</v>
      </c>
      <c r="D162" s="148">
        <v>89199</v>
      </c>
      <c r="E162" s="148"/>
      <c r="F162" s="148"/>
      <c r="G162" s="148"/>
      <c r="H162" s="149"/>
      <c r="I162" s="149"/>
      <c r="J162" s="148"/>
      <c r="K162" s="17"/>
    </row>
    <row r="163" spans="1:11" ht="12.75">
      <c r="A163" s="135">
        <v>482191</v>
      </c>
      <c r="B163" s="135" t="s">
        <v>87</v>
      </c>
      <c r="C163" s="148">
        <v>1805308.44</v>
      </c>
      <c r="D163" s="148"/>
      <c r="E163" s="148"/>
      <c r="F163" s="148">
        <v>1683690</v>
      </c>
      <c r="G163" s="148">
        <v>121618.44</v>
      </c>
      <c r="H163" s="149"/>
      <c r="I163" s="149"/>
      <c r="J163" s="148"/>
      <c r="K163" s="17"/>
    </row>
    <row r="164" spans="1:11" ht="12.75">
      <c r="A164" s="136">
        <v>4821</v>
      </c>
      <c r="B164" s="136" t="s">
        <v>87</v>
      </c>
      <c r="C164" s="150">
        <f>SUM(C161:C163)</f>
        <v>1939257.44</v>
      </c>
      <c r="D164" s="150">
        <f>SUM(D162)</f>
        <v>89199</v>
      </c>
      <c r="E164" s="150"/>
      <c r="F164" s="150">
        <f>SUM(F161:F163)</f>
        <v>1728440</v>
      </c>
      <c r="G164" s="150">
        <f>SUM(G162:G163)</f>
        <v>121618.44</v>
      </c>
      <c r="H164" s="151"/>
      <c r="I164" s="151"/>
      <c r="J164" s="148"/>
      <c r="K164" s="17"/>
    </row>
    <row r="165" spans="1:11" ht="12.75">
      <c r="A165" s="135">
        <v>482211</v>
      </c>
      <c r="B165" s="135" t="s">
        <v>88</v>
      </c>
      <c r="C165" s="148">
        <v>600</v>
      </c>
      <c r="D165" s="148"/>
      <c r="E165" s="148"/>
      <c r="F165" s="148">
        <v>600</v>
      </c>
      <c r="G165" s="148"/>
      <c r="H165" s="149"/>
      <c r="I165" s="149"/>
      <c r="J165" s="148"/>
      <c r="K165" s="17"/>
    </row>
    <row r="166" spans="1:11" ht="12.75">
      <c r="A166" s="134">
        <v>482241</v>
      </c>
      <c r="B166" s="134" t="s">
        <v>91</v>
      </c>
      <c r="C166" s="146">
        <v>160917</v>
      </c>
      <c r="D166" s="146">
        <v>132217</v>
      </c>
      <c r="E166" s="146"/>
      <c r="F166" s="146"/>
      <c r="G166" s="146">
        <v>28700</v>
      </c>
      <c r="H166" s="147"/>
      <c r="I166" s="149"/>
      <c r="J166" s="148"/>
      <c r="K166" s="17"/>
    </row>
    <row r="167" spans="1:11" ht="12.75">
      <c r="A167" s="135">
        <v>482251</v>
      </c>
      <c r="B167" s="135" t="s">
        <v>89</v>
      </c>
      <c r="C167" s="148">
        <v>47766</v>
      </c>
      <c r="D167" s="148"/>
      <c r="E167" s="148"/>
      <c r="F167" s="148">
        <v>47766</v>
      </c>
      <c r="G167" s="148"/>
      <c r="H167" s="149"/>
      <c r="I167" s="149"/>
      <c r="J167" s="148"/>
      <c r="K167" s="17"/>
    </row>
    <row r="168" spans="1:11" ht="12.75">
      <c r="A168" s="136">
        <v>4822</v>
      </c>
      <c r="B168" s="136" t="s">
        <v>90</v>
      </c>
      <c r="C168" s="150">
        <f>SUM(C165:C167)</f>
        <v>209283</v>
      </c>
      <c r="D168" s="150">
        <f>SUM(D165:D167)</f>
        <v>132217</v>
      </c>
      <c r="E168" s="150"/>
      <c r="F168" s="150">
        <f>SUM(F165:F167)</f>
        <v>48366</v>
      </c>
      <c r="G168" s="150">
        <f>SUM(G165:G167)</f>
        <v>28700</v>
      </c>
      <c r="H168" s="151"/>
      <c r="I168" s="151"/>
      <c r="J168" s="148"/>
      <c r="K168" s="17"/>
    </row>
    <row r="169" spans="1:11" s="273" customFormat="1" ht="12.75">
      <c r="A169" s="266">
        <v>483111</v>
      </c>
      <c r="B169" s="270" t="s">
        <v>267</v>
      </c>
      <c r="C169" s="271">
        <v>23750</v>
      </c>
      <c r="D169" s="271"/>
      <c r="E169" s="271"/>
      <c r="F169" s="271">
        <v>23750</v>
      </c>
      <c r="G169" s="271"/>
      <c r="H169" s="272"/>
      <c r="I169" s="268"/>
      <c r="J169" s="267"/>
      <c r="K169" s="17"/>
    </row>
    <row r="170" spans="1:11" ht="13.5" thickBot="1">
      <c r="A170" s="136">
        <v>4831</v>
      </c>
      <c r="B170" s="269" t="s">
        <v>267</v>
      </c>
      <c r="C170" s="200">
        <f>SUM(C169)</f>
        <v>23750</v>
      </c>
      <c r="D170" s="200"/>
      <c r="E170" s="200"/>
      <c r="F170" s="200">
        <f>SUM(F169)</f>
        <v>23750</v>
      </c>
      <c r="G170" s="200"/>
      <c r="H170" s="201"/>
      <c r="I170" s="151"/>
      <c r="J170" s="148"/>
      <c r="K170" s="17"/>
    </row>
    <row r="171" spans="1:11" ht="13.5" thickBot="1">
      <c r="A171" s="135"/>
      <c r="B171" s="233" t="s">
        <v>271</v>
      </c>
      <c r="C171" s="172">
        <f>C168+C164+C160+C154+C150+C146+C138+C134+C132+C126+C112+C97+C95+C93+C90+C88+C86+C84+C80+C75+C67+C63+C58+C52+C45+C40+C37+C34+C32+C30+C28+C25+C21+C18+C16+C14+C11+C158+C156+C170</f>
        <v>476564327.93999994</v>
      </c>
      <c r="D171" s="172">
        <f>D168+D164+D160+D154+D150+D146+D138+D134+D132+D126+D112+D97+D93+D90+D88+D86+D84+D80+D75+D67+D63+D58+D52+D45+D40+D37+D34+D32+D30+D28+D25+D21+D18+D16+D14+D11+D158+D156</f>
        <v>435678060.01</v>
      </c>
      <c r="E171" s="172">
        <f>E168+E164+E160+E154+E150+E146+E138+E134+E132+E126+E112+E97+E93+E90+E88+E86+E84+E80+E75+E67+E63+E58+E52+E45+E40+E37+E34+E32+E30+E28+E25+E21+E18+E16+E14+E11+E158+E156</f>
        <v>3945609.21</v>
      </c>
      <c r="F171" s="172">
        <f>F168+F164+F160+F154+F150+F146+F138+F134+F132+F126+F112+F97+F95+F93+F90+F88+F86+F84+F80+F75+F67+F63+F58+F52+F45+F40+F37+F34+F32+F30+F28+F25+F21+F18+F16+F14+F11+F158+F156+F170</f>
        <v>28689325.85</v>
      </c>
      <c r="G171" s="172">
        <f>G168+G164+G160+G154+G150+G146+G138+G134+G132+G126+G112+G97+G93+G90+G88+G86+G84+G80+G75+G67+G63+G58+G52+G45+G40+G37+G34+G32+G30+G28+G25+G21+G18+G16+G14+G11+G158+G156</f>
        <v>2261738.62</v>
      </c>
      <c r="H171" s="172">
        <f>H168+H164+H160+H154+H150+H146+H138+H134+H132+H126+H112+H97+H93+H90+H88+H86+H84+H80+H75+H67+H63+H58+H52+H45+H40+H37+H34+H32+H30+H28+H25+H21+H18+H16+H14+H11+H158+H156</f>
        <v>5857286.149999999</v>
      </c>
      <c r="I171" s="172">
        <f>I168+I164+I160+I154+I150+I146+I138+I134+I132+I126+I112+I97+I93+I90+I88+I86+I84+I80+I75+I67+I63+I58+I52+I45+I40+I37+I34+I32+I30+I28+I25+I21+I18+I16+I14+I11+I158+I156</f>
        <v>1905.59</v>
      </c>
      <c r="J171" s="172">
        <f>J112</f>
        <v>130402.51</v>
      </c>
      <c r="K171" s="17"/>
    </row>
    <row r="172" spans="1:11" ht="12.75">
      <c r="A172" s="234"/>
      <c r="B172" s="235"/>
      <c r="C172" s="144"/>
      <c r="D172" s="144"/>
      <c r="E172" s="153"/>
      <c r="F172" s="153"/>
      <c r="G172" s="153"/>
      <c r="H172" s="144"/>
      <c r="I172" s="173"/>
      <c r="J172" s="143"/>
      <c r="K172" s="17"/>
    </row>
    <row r="173" spans="1:11" ht="12.75">
      <c r="A173" s="234"/>
      <c r="B173" s="236"/>
      <c r="C173" s="153"/>
      <c r="D173" s="153">
        <f>D171+E171+F171+G171+H171+I171+J171</f>
        <v>476564327.93999994</v>
      </c>
      <c r="E173" s="153"/>
      <c r="F173" s="153"/>
      <c r="G173" s="153"/>
      <c r="H173" s="153"/>
      <c r="I173" s="173"/>
      <c r="J173" s="144"/>
      <c r="K173" s="17"/>
    </row>
    <row r="174" spans="1:11" ht="12.75">
      <c r="A174" s="237"/>
      <c r="B174" s="237"/>
      <c r="C174" s="153"/>
      <c r="D174" s="153"/>
      <c r="E174" s="153"/>
      <c r="F174" s="153"/>
      <c r="G174" s="153"/>
      <c r="H174" s="153"/>
      <c r="I174" s="173"/>
      <c r="J174" s="144"/>
      <c r="K174" s="17"/>
    </row>
    <row r="175" spans="1:11" ht="12.75">
      <c r="A175" s="237"/>
      <c r="B175" s="237"/>
      <c r="C175" s="153"/>
      <c r="D175" s="153"/>
      <c r="E175" s="153"/>
      <c r="F175" s="153"/>
      <c r="G175" s="153"/>
      <c r="H175" s="153"/>
      <c r="I175" s="153"/>
      <c r="J175" s="144"/>
      <c r="K175" s="17"/>
    </row>
    <row r="176" spans="1:11" ht="13.5" thickBot="1">
      <c r="A176" s="237"/>
      <c r="B176" s="237"/>
      <c r="C176" s="153"/>
      <c r="D176" s="153"/>
      <c r="E176" s="153"/>
      <c r="F176" s="153"/>
      <c r="G176" s="153"/>
      <c r="H176" s="153"/>
      <c r="I176" s="153"/>
      <c r="J176" s="144"/>
      <c r="K176" s="17"/>
    </row>
    <row r="177" spans="1:11" ht="12.75">
      <c r="A177" s="238" t="s">
        <v>0</v>
      </c>
      <c r="B177" s="239" t="s">
        <v>1</v>
      </c>
      <c r="C177" s="174" t="s">
        <v>2</v>
      </c>
      <c r="D177" s="174" t="s">
        <v>198</v>
      </c>
      <c r="E177" s="175" t="s">
        <v>4</v>
      </c>
      <c r="F177" s="176" t="s">
        <v>5</v>
      </c>
      <c r="G177" s="177" t="s">
        <v>6</v>
      </c>
      <c r="H177" s="178" t="s">
        <v>182</v>
      </c>
      <c r="I177" s="179" t="s">
        <v>252</v>
      </c>
      <c r="J177" s="144"/>
      <c r="K177" s="17"/>
    </row>
    <row r="178" spans="1:11" ht="22.5">
      <c r="A178" s="240">
        <v>511322</v>
      </c>
      <c r="B178" s="241" t="s">
        <v>248</v>
      </c>
      <c r="C178" s="180">
        <v>573554.34</v>
      </c>
      <c r="D178" s="181"/>
      <c r="E178" s="182"/>
      <c r="F178" s="181">
        <v>573554.34</v>
      </c>
      <c r="G178" s="183"/>
      <c r="H178" s="184"/>
      <c r="I178" s="185"/>
      <c r="J178" s="144"/>
      <c r="K178" s="17"/>
    </row>
    <row r="179" spans="1:11" ht="22.5">
      <c r="A179" s="242">
        <v>5113</v>
      </c>
      <c r="B179" s="243" t="s">
        <v>249</v>
      </c>
      <c r="C179" s="186">
        <f>SUM(C178)</f>
        <v>573554.34</v>
      </c>
      <c r="D179" s="187">
        <f>SUM(D178)</f>
        <v>0</v>
      </c>
      <c r="E179" s="188"/>
      <c r="F179" s="187">
        <f>SUM(F178)</f>
        <v>573554.34</v>
      </c>
      <c r="G179" s="189"/>
      <c r="H179" s="190"/>
      <c r="I179" s="185"/>
      <c r="J179" s="144"/>
      <c r="K179" s="17"/>
    </row>
    <row r="180" spans="1:11" ht="12.75">
      <c r="A180" s="244">
        <v>512111</v>
      </c>
      <c r="B180" s="245" t="s">
        <v>125</v>
      </c>
      <c r="C180" s="191">
        <v>4366890</v>
      </c>
      <c r="D180" s="192"/>
      <c r="E180" s="193"/>
      <c r="F180" s="147">
        <v>1546890</v>
      </c>
      <c r="G180" s="194"/>
      <c r="H180" s="195">
        <v>2820000</v>
      </c>
      <c r="I180" s="148"/>
      <c r="J180" s="144"/>
      <c r="K180" s="17"/>
    </row>
    <row r="181" spans="1:11" ht="12.75">
      <c r="A181" s="246">
        <v>5121</v>
      </c>
      <c r="B181" s="247" t="s">
        <v>126</v>
      </c>
      <c r="C181" s="196">
        <f>SUM(C180)</f>
        <v>4366890</v>
      </c>
      <c r="D181" s="197"/>
      <c r="E181" s="150"/>
      <c r="F181" s="151">
        <f>SUM(F180)</f>
        <v>1546890</v>
      </c>
      <c r="G181" s="198"/>
      <c r="H181" s="199">
        <f>SUM(H180)</f>
        <v>2820000</v>
      </c>
      <c r="I181" s="150"/>
      <c r="J181" s="144"/>
      <c r="K181" s="17"/>
    </row>
    <row r="182" spans="1:11" ht="12.75">
      <c r="A182" s="135">
        <v>512211</v>
      </c>
      <c r="B182" s="135" t="s">
        <v>121</v>
      </c>
      <c r="C182" s="148">
        <v>3491462.44</v>
      </c>
      <c r="D182" s="148"/>
      <c r="E182" s="148"/>
      <c r="F182" s="149">
        <v>3491462.44</v>
      </c>
      <c r="G182" s="149"/>
      <c r="H182" s="148"/>
      <c r="I182" s="148"/>
      <c r="J182" s="144"/>
      <c r="K182" s="17"/>
    </row>
    <row r="183" spans="1:11" ht="12.75">
      <c r="A183" s="135">
        <v>512212</v>
      </c>
      <c r="B183" s="135" t="s">
        <v>225</v>
      </c>
      <c r="C183" s="148">
        <v>354885</v>
      </c>
      <c r="D183" s="148"/>
      <c r="E183" s="148"/>
      <c r="F183" s="149">
        <v>30990</v>
      </c>
      <c r="G183" s="149"/>
      <c r="H183" s="148"/>
      <c r="I183" s="148">
        <v>323895</v>
      </c>
      <c r="J183" s="144"/>
      <c r="K183" s="17"/>
    </row>
    <row r="184" spans="1:11" ht="12.75">
      <c r="A184" s="135">
        <v>512221</v>
      </c>
      <c r="B184" s="135" t="s">
        <v>56</v>
      </c>
      <c r="C184" s="148">
        <v>545490.81</v>
      </c>
      <c r="D184" s="148">
        <v>284734.41</v>
      </c>
      <c r="E184" s="148"/>
      <c r="F184" s="149">
        <v>260756.4</v>
      </c>
      <c r="G184" s="149"/>
      <c r="H184" s="148"/>
      <c r="I184" s="148"/>
      <c r="J184" s="144"/>
      <c r="K184" s="17"/>
    </row>
    <row r="185" spans="1:11" ht="12.75">
      <c r="A185" s="231">
        <v>512232</v>
      </c>
      <c r="B185" s="231" t="s">
        <v>169</v>
      </c>
      <c r="C185" s="165"/>
      <c r="D185" s="165"/>
      <c r="E185" s="165"/>
      <c r="F185" s="166"/>
      <c r="G185" s="149"/>
      <c r="H185" s="148"/>
      <c r="I185" s="148"/>
      <c r="J185" s="144"/>
      <c r="K185" s="17"/>
    </row>
    <row r="186" spans="1:11" ht="12.75">
      <c r="A186" s="231">
        <v>512241</v>
      </c>
      <c r="B186" s="231" t="s">
        <v>226</v>
      </c>
      <c r="C186" s="165">
        <v>426735.2</v>
      </c>
      <c r="D186" s="165"/>
      <c r="E186" s="165"/>
      <c r="F186" s="166">
        <v>426735.2</v>
      </c>
      <c r="G186" s="149"/>
      <c r="H186" s="148"/>
      <c r="I186" s="148"/>
      <c r="J186" s="144"/>
      <c r="K186" s="17"/>
    </row>
    <row r="187" spans="1:11" ht="12.75">
      <c r="A187" s="135">
        <v>512251</v>
      </c>
      <c r="B187" s="135" t="s">
        <v>123</v>
      </c>
      <c r="C187" s="148">
        <v>60560</v>
      </c>
      <c r="D187" s="148"/>
      <c r="E187" s="148"/>
      <c r="F187" s="149">
        <v>60560</v>
      </c>
      <c r="G187" s="149"/>
      <c r="H187" s="148"/>
      <c r="I187" s="148"/>
      <c r="J187" s="144"/>
      <c r="K187" s="17"/>
    </row>
    <row r="188" spans="1:11" ht="12.75">
      <c r="A188" s="136">
        <v>5122</v>
      </c>
      <c r="B188" s="136" t="s">
        <v>124</v>
      </c>
      <c r="C188" s="150">
        <f>SUM(C182:C187)</f>
        <v>4879133.45</v>
      </c>
      <c r="D188" s="150">
        <f>SUM(D182:D187)</f>
        <v>284734.41</v>
      </c>
      <c r="E188" s="150"/>
      <c r="F188" s="151">
        <f>SUM(F182:F187)</f>
        <v>4270504.04</v>
      </c>
      <c r="G188" s="151">
        <f>SUM(G182:G187)</f>
        <v>0</v>
      </c>
      <c r="H188" s="150"/>
      <c r="I188" s="150">
        <f>SUM(I182:I187)</f>
        <v>323895</v>
      </c>
      <c r="J188" s="144"/>
      <c r="K188" s="17"/>
    </row>
    <row r="189" spans="1:11" ht="12.75">
      <c r="A189" s="134">
        <v>512511</v>
      </c>
      <c r="B189" s="134" t="s">
        <v>127</v>
      </c>
      <c r="C189" s="146">
        <v>1277661.96</v>
      </c>
      <c r="D189" s="146"/>
      <c r="E189" s="146"/>
      <c r="F189" s="147">
        <v>1075620</v>
      </c>
      <c r="G189" s="149"/>
      <c r="H189" s="148"/>
      <c r="I189" s="148">
        <v>202041.96</v>
      </c>
      <c r="J189" s="144"/>
      <c r="K189" s="17"/>
    </row>
    <row r="190" spans="1:11" ht="12.75">
      <c r="A190" s="135">
        <v>512521</v>
      </c>
      <c r="B190" s="135" t="s">
        <v>128</v>
      </c>
      <c r="C190" s="148"/>
      <c r="D190" s="148"/>
      <c r="E190" s="148"/>
      <c r="F190" s="149"/>
      <c r="G190" s="149"/>
      <c r="H190" s="148"/>
      <c r="I190" s="148"/>
      <c r="J190" s="144"/>
      <c r="K190" s="17"/>
    </row>
    <row r="191" spans="1:11" ht="12.75">
      <c r="A191" s="136">
        <v>5125</v>
      </c>
      <c r="B191" s="136" t="s">
        <v>129</v>
      </c>
      <c r="C191" s="150">
        <f>SUM(C189:C190)</f>
        <v>1277661.96</v>
      </c>
      <c r="D191" s="150"/>
      <c r="E191" s="150"/>
      <c r="F191" s="150">
        <f>SUM(F189:F190)</f>
        <v>1075620</v>
      </c>
      <c r="G191" s="151"/>
      <c r="H191" s="150"/>
      <c r="I191" s="150">
        <f>SUM(I189:I190)</f>
        <v>202041.96</v>
      </c>
      <c r="J191" s="144"/>
      <c r="K191" s="17"/>
    </row>
    <row r="192" spans="1:11" ht="12.75">
      <c r="A192" s="135">
        <v>513111</v>
      </c>
      <c r="B192" s="135" t="s">
        <v>227</v>
      </c>
      <c r="C192" s="148">
        <v>31680</v>
      </c>
      <c r="D192" s="150"/>
      <c r="E192" s="150"/>
      <c r="F192" s="148">
        <v>31680</v>
      </c>
      <c r="G192" s="151"/>
      <c r="H192" s="150"/>
      <c r="I192" s="150"/>
      <c r="J192" s="144"/>
      <c r="K192" s="17"/>
    </row>
    <row r="193" spans="1:11" ht="12.75">
      <c r="A193" s="248">
        <v>5131</v>
      </c>
      <c r="B193" s="248" t="s">
        <v>227</v>
      </c>
      <c r="C193" s="200">
        <f>SUM(C192)</f>
        <v>31680</v>
      </c>
      <c r="D193" s="200"/>
      <c r="E193" s="200"/>
      <c r="F193" s="200">
        <f>SUM(F192)</f>
        <v>31680</v>
      </c>
      <c r="G193" s="201"/>
      <c r="H193" s="150"/>
      <c r="I193" s="150"/>
      <c r="J193" s="144"/>
      <c r="K193" s="17"/>
    </row>
    <row r="194" spans="1:11" ht="12.75">
      <c r="A194" s="135">
        <v>515111</v>
      </c>
      <c r="B194" s="135" t="s">
        <v>250</v>
      </c>
      <c r="C194" s="148">
        <v>295000</v>
      </c>
      <c r="D194" s="148">
        <v>295000</v>
      </c>
      <c r="E194" s="148"/>
      <c r="F194" s="148"/>
      <c r="G194" s="149"/>
      <c r="H194" s="148"/>
      <c r="I194" s="150"/>
      <c r="J194" s="144"/>
      <c r="K194" s="17"/>
    </row>
    <row r="195" spans="1:11" ht="13.5" thickBot="1">
      <c r="A195" s="136">
        <v>5151</v>
      </c>
      <c r="B195" s="136" t="s">
        <v>251</v>
      </c>
      <c r="C195" s="200">
        <f>SUM(C194)</f>
        <v>295000</v>
      </c>
      <c r="D195" s="200">
        <f>SUM(D194)</f>
        <v>295000</v>
      </c>
      <c r="E195" s="200"/>
      <c r="F195" s="200"/>
      <c r="G195" s="201"/>
      <c r="H195" s="200"/>
      <c r="I195" s="200"/>
      <c r="J195" s="144"/>
      <c r="K195" s="17"/>
    </row>
    <row r="196" spans="1:11" ht="13.5" thickBot="1">
      <c r="A196" s="249"/>
      <c r="B196" s="250" t="s">
        <v>270</v>
      </c>
      <c r="C196" s="172">
        <f>C179+C181+C188+C191+C193+C195</f>
        <v>11423919.75</v>
      </c>
      <c r="D196" s="172">
        <f>D179+D181+D188+D191+D193+D195</f>
        <v>579734.4099999999</v>
      </c>
      <c r="E196" s="202"/>
      <c r="F196" s="203">
        <f>F179+F181+F188+F191+F193</f>
        <v>7498248.38</v>
      </c>
      <c r="G196" s="203">
        <f>G181+G188+G191</f>
        <v>0</v>
      </c>
      <c r="H196" s="204">
        <f>H181</f>
        <v>2820000</v>
      </c>
      <c r="I196" s="202">
        <f>I188+I191</f>
        <v>525936.96</v>
      </c>
      <c r="J196" s="144"/>
      <c r="K196" s="17"/>
    </row>
    <row r="197" spans="1:11" ht="12.75">
      <c r="A197" s="137"/>
      <c r="B197" s="137"/>
      <c r="C197" s="152"/>
      <c r="D197" s="152">
        <f>D196+F196+G196+H196+I196</f>
        <v>11423919.75</v>
      </c>
      <c r="E197" s="152"/>
      <c r="F197" s="152"/>
      <c r="G197" s="152"/>
      <c r="H197" s="152"/>
      <c r="I197" s="152"/>
      <c r="J197" s="144"/>
      <c r="K197" s="17"/>
    </row>
    <row r="198" spans="1:11" ht="12.75">
      <c r="A198" s="137"/>
      <c r="B198" s="137"/>
      <c r="C198" s="152"/>
      <c r="D198" s="152"/>
      <c r="E198" s="152"/>
      <c r="F198" s="152"/>
      <c r="G198" s="152"/>
      <c r="H198" s="152"/>
      <c r="I198" s="152"/>
      <c r="J198" s="144"/>
      <c r="K198" s="17"/>
    </row>
    <row r="199" spans="1:11" ht="12.75">
      <c r="A199" s="137"/>
      <c r="B199" s="137"/>
      <c r="C199" s="152"/>
      <c r="D199" s="152"/>
      <c r="E199" s="152"/>
      <c r="F199" s="152"/>
      <c r="G199" s="152"/>
      <c r="H199" s="152"/>
      <c r="I199" s="152"/>
      <c r="J199" s="144"/>
      <c r="K199" s="17"/>
    </row>
    <row r="200" spans="1:11" ht="12.75">
      <c r="A200" s="137"/>
      <c r="B200" s="137"/>
      <c r="C200" s="152"/>
      <c r="D200" s="152"/>
      <c r="E200" s="152"/>
      <c r="F200" s="152"/>
      <c r="G200" s="152"/>
      <c r="H200" s="152"/>
      <c r="I200" s="152"/>
      <c r="J200" s="144"/>
      <c r="K200" s="17"/>
    </row>
    <row r="201" spans="1:11" ht="12.75">
      <c r="A201" s="137"/>
      <c r="B201" s="137"/>
      <c r="C201" s="152"/>
      <c r="D201" s="152"/>
      <c r="E201" s="152"/>
      <c r="F201" s="152"/>
      <c r="G201" s="152"/>
      <c r="H201" s="152"/>
      <c r="I201" s="152"/>
      <c r="J201" s="144"/>
      <c r="K201" s="17"/>
    </row>
    <row r="202" spans="1:11" ht="12.75">
      <c r="A202" s="137"/>
      <c r="B202" s="137"/>
      <c r="C202" s="152"/>
      <c r="D202" s="152"/>
      <c r="E202" s="152"/>
      <c r="F202" s="152"/>
      <c r="G202" s="152"/>
      <c r="H202" s="152"/>
      <c r="I202" s="152"/>
      <c r="J202" s="144"/>
      <c r="K202" s="17"/>
    </row>
    <row r="203" spans="1:11" ht="12.75">
      <c r="A203" s="137"/>
      <c r="B203" s="137"/>
      <c r="C203" s="152"/>
      <c r="D203" s="152"/>
      <c r="E203" s="152"/>
      <c r="F203" s="152"/>
      <c r="G203" s="152"/>
      <c r="H203" s="152"/>
      <c r="I203" s="152"/>
      <c r="J203" s="144"/>
      <c r="K203" s="17"/>
    </row>
    <row r="204" spans="1:11" ht="12.75">
      <c r="A204" s="137"/>
      <c r="B204" s="137"/>
      <c r="C204" s="152"/>
      <c r="D204" s="152"/>
      <c r="E204" s="152"/>
      <c r="F204" s="152"/>
      <c r="G204" s="152"/>
      <c r="H204" s="152"/>
      <c r="I204" s="152"/>
      <c r="J204" s="144"/>
      <c r="K204" s="17"/>
    </row>
    <row r="205" spans="1:11" ht="12.75">
      <c r="A205" s="137"/>
      <c r="B205" s="137"/>
      <c r="C205" s="152"/>
      <c r="D205" s="152"/>
      <c r="E205" s="152"/>
      <c r="F205" s="152"/>
      <c r="G205" s="152"/>
      <c r="H205" s="152"/>
      <c r="I205" s="152"/>
      <c r="J205" s="144"/>
      <c r="K205" s="17"/>
    </row>
    <row r="206" spans="1:11" ht="12.75">
      <c r="A206" s="137"/>
      <c r="B206" s="137"/>
      <c r="C206" s="152"/>
      <c r="D206" s="152"/>
      <c r="E206" s="152"/>
      <c r="F206" s="152"/>
      <c r="G206" s="152"/>
      <c r="H206" s="152"/>
      <c r="I206" s="152"/>
      <c r="J206" s="144"/>
      <c r="K206" s="17"/>
    </row>
    <row r="207" spans="1:11" ht="12.75">
      <c r="A207" s="137"/>
      <c r="B207" s="137"/>
      <c r="C207" s="152"/>
      <c r="D207" s="152"/>
      <c r="E207" s="152"/>
      <c r="F207" s="152"/>
      <c r="G207" s="152"/>
      <c r="H207" s="152"/>
      <c r="I207" s="152"/>
      <c r="J207" s="144"/>
      <c r="K207" s="17"/>
    </row>
    <row r="208" spans="1:11" ht="14.25" customHeight="1" thickBot="1">
      <c r="A208" s="137" t="s">
        <v>239</v>
      </c>
      <c r="B208" s="137"/>
      <c r="C208" s="152"/>
      <c r="D208" s="152"/>
      <c r="E208" s="152"/>
      <c r="F208" s="152"/>
      <c r="G208" s="152"/>
      <c r="H208" s="152"/>
      <c r="I208" s="152"/>
      <c r="J208" s="144"/>
      <c r="K208" s="17"/>
    </row>
    <row r="209" spans="1:11" ht="33.75" customHeight="1" thickBot="1">
      <c r="A209" s="226" t="s">
        <v>0</v>
      </c>
      <c r="B209" s="227" t="s">
        <v>1</v>
      </c>
      <c r="C209" s="142" t="s">
        <v>2</v>
      </c>
      <c r="D209" s="205" t="s">
        <v>3</v>
      </c>
      <c r="E209" s="206" t="s">
        <v>4</v>
      </c>
      <c r="F209" s="207" t="s">
        <v>5</v>
      </c>
      <c r="G209" s="155" t="s">
        <v>6</v>
      </c>
      <c r="H209" s="171" t="s">
        <v>182</v>
      </c>
      <c r="I209" s="208" t="s">
        <v>183</v>
      </c>
      <c r="J209" s="274" t="s">
        <v>260</v>
      </c>
      <c r="K209" s="17"/>
    </row>
    <row r="210" spans="1:11" ht="15.75" customHeight="1">
      <c r="A210" s="251">
        <v>733161</v>
      </c>
      <c r="B210" s="252" t="s">
        <v>221</v>
      </c>
      <c r="C210" s="209">
        <v>2130402.51</v>
      </c>
      <c r="D210" s="210"/>
      <c r="E210" s="211"/>
      <c r="F210" s="265"/>
      <c r="G210" s="213"/>
      <c r="H210" s="214">
        <v>2130402.51</v>
      </c>
      <c r="I210" s="164"/>
      <c r="J210" s="146"/>
      <c r="K210" s="17"/>
    </row>
    <row r="211" spans="1:11" ht="18.75" customHeight="1">
      <c r="A211" s="242">
        <v>7331</v>
      </c>
      <c r="B211" s="243" t="s">
        <v>171</v>
      </c>
      <c r="C211" s="186">
        <f>SUM(C210)</f>
        <v>2130402.51</v>
      </c>
      <c r="D211" s="145"/>
      <c r="E211" s="179"/>
      <c r="F211" s="187">
        <f>SUM(F210)</f>
        <v>0</v>
      </c>
      <c r="G211" s="178"/>
      <c r="H211" s="215">
        <f>SUM(H210)</f>
        <v>2130402.51</v>
      </c>
      <c r="I211" s="216"/>
      <c r="J211" s="148"/>
      <c r="K211" s="17"/>
    </row>
    <row r="212" spans="1:11" ht="15" customHeight="1">
      <c r="A212" s="251">
        <v>741411</v>
      </c>
      <c r="B212" s="264" t="s">
        <v>240</v>
      </c>
      <c r="C212" s="209">
        <v>630228</v>
      </c>
      <c r="D212" s="210"/>
      <c r="E212" s="211"/>
      <c r="F212" s="209">
        <v>630228</v>
      </c>
      <c r="G212" s="213"/>
      <c r="H212" s="217"/>
      <c r="I212" s="216"/>
      <c r="J212" s="148"/>
      <c r="K212" s="17"/>
    </row>
    <row r="213" spans="1:11" ht="18" customHeight="1">
      <c r="A213" s="253">
        <v>7414</v>
      </c>
      <c r="B213" s="254" t="s">
        <v>231</v>
      </c>
      <c r="C213" s="218">
        <f>SUM(C212)</f>
        <v>630228</v>
      </c>
      <c r="D213" s="210"/>
      <c r="E213" s="211"/>
      <c r="F213" s="218">
        <f>SUM(F212)</f>
        <v>630228</v>
      </c>
      <c r="G213" s="213"/>
      <c r="H213" s="217"/>
      <c r="I213" s="216"/>
      <c r="J213" s="148"/>
      <c r="K213" s="17"/>
    </row>
    <row r="214" spans="1:11" ht="12.75">
      <c r="A214" s="134">
        <v>74212101</v>
      </c>
      <c r="B214" s="134" t="s">
        <v>141</v>
      </c>
      <c r="C214" s="146">
        <v>1323539</v>
      </c>
      <c r="D214" s="146"/>
      <c r="E214" s="146"/>
      <c r="F214" s="146">
        <v>1323539</v>
      </c>
      <c r="G214" s="146"/>
      <c r="H214" s="147"/>
      <c r="I214" s="149"/>
      <c r="J214" s="148"/>
      <c r="K214" s="17"/>
    </row>
    <row r="215" spans="1:11" ht="12.75">
      <c r="A215" s="135">
        <v>74212102</v>
      </c>
      <c r="B215" s="135" t="s">
        <v>143</v>
      </c>
      <c r="C215" s="148">
        <v>13889270.48</v>
      </c>
      <c r="D215" s="148"/>
      <c r="E215" s="148"/>
      <c r="F215" s="148">
        <v>13889270.48</v>
      </c>
      <c r="G215" s="148"/>
      <c r="H215" s="149"/>
      <c r="I215" s="149"/>
      <c r="J215" s="148"/>
      <c r="K215" s="17"/>
    </row>
    <row r="216" spans="1:11" ht="12.75">
      <c r="A216" s="135">
        <v>74212103</v>
      </c>
      <c r="B216" s="135" t="s">
        <v>140</v>
      </c>
      <c r="C216" s="148">
        <v>4690390</v>
      </c>
      <c r="D216" s="148"/>
      <c r="E216" s="148"/>
      <c r="F216" s="148">
        <v>4690390</v>
      </c>
      <c r="G216" s="148"/>
      <c r="H216" s="149"/>
      <c r="I216" s="149"/>
      <c r="J216" s="148"/>
      <c r="K216" s="17"/>
    </row>
    <row r="217" spans="1:11" ht="12.75">
      <c r="A217" s="135">
        <v>74212104</v>
      </c>
      <c r="B217" s="135" t="s">
        <v>142</v>
      </c>
      <c r="C217" s="148">
        <v>271230.92</v>
      </c>
      <c r="D217" s="148"/>
      <c r="E217" s="148"/>
      <c r="F217" s="148">
        <v>271230.92</v>
      </c>
      <c r="G217" s="148"/>
      <c r="H217" s="149"/>
      <c r="I217" s="149"/>
      <c r="J217" s="148"/>
      <c r="K217" s="17"/>
    </row>
    <row r="218" spans="1:11" ht="12.75">
      <c r="A218" s="255">
        <v>74212105</v>
      </c>
      <c r="B218" s="135" t="s">
        <v>144</v>
      </c>
      <c r="C218" s="148">
        <v>322137.91</v>
      </c>
      <c r="D218" s="148"/>
      <c r="E218" s="148"/>
      <c r="F218" s="148">
        <v>322137.91</v>
      </c>
      <c r="G218" s="148"/>
      <c r="H218" s="149"/>
      <c r="I218" s="149"/>
      <c r="J218" s="148"/>
      <c r="K218" s="17"/>
    </row>
    <row r="219" spans="1:11" ht="12.75">
      <c r="A219" s="255">
        <v>74212106</v>
      </c>
      <c r="B219" s="135" t="s">
        <v>145</v>
      </c>
      <c r="C219" s="148">
        <v>199880</v>
      </c>
      <c r="D219" s="148"/>
      <c r="E219" s="148"/>
      <c r="F219" s="148">
        <v>199880</v>
      </c>
      <c r="G219" s="148"/>
      <c r="H219" s="149"/>
      <c r="I219" s="149"/>
      <c r="J219" s="148"/>
      <c r="K219" s="17"/>
    </row>
    <row r="220" spans="1:11" ht="12.75">
      <c r="A220" s="255">
        <v>74212107</v>
      </c>
      <c r="B220" s="135" t="s">
        <v>212</v>
      </c>
      <c r="C220" s="148">
        <v>17953402.74</v>
      </c>
      <c r="D220" s="148"/>
      <c r="E220" s="148"/>
      <c r="F220" s="148">
        <v>17953402.74</v>
      </c>
      <c r="G220" s="148"/>
      <c r="H220" s="149"/>
      <c r="I220" s="149"/>
      <c r="J220" s="148"/>
      <c r="K220" s="17"/>
    </row>
    <row r="221" spans="1:11" ht="12.75">
      <c r="A221" s="255">
        <v>74212108</v>
      </c>
      <c r="B221" s="135" t="s">
        <v>213</v>
      </c>
      <c r="C221" s="148">
        <v>505769.66</v>
      </c>
      <c r="D221" s="148"/>
      <c r="E221" s="148"/>
      <c r="F221" s="148">
        <v>505769.66</v>
      </c>
      <c r="G221" s="148"/>
      <c r="H221" s="149"/>
      <c r="I221" s="149"/>
      <c r="J221" s="148"/>
      <c r="K221" s="17"/>
    </row>
    <row r="222" spans="1:11" ht="12.75">
      <c r="A222" s="255">
        <v>74212109</v>
      </c>
      <c r="B222" s="135" t="s">
        <v>214</v>
      </c>
      <c r="C222" s="148">
        <v>1103755.65</v>
      </c>
      <c r="D222" s="148"/>
      <c r="E222" s="148"/>
      <c r="F222" s="148">
        <v>1103755.65</v>
      </c>
      <c r="G222" s="148"/>
      <c r="H222" s="149"/>
      <c r="I222" s="149"/>
      <c r="J222" s="148"/>
      <c r="K222" s="17"/>
    </row>
    <row r="223" spans="1:11" ht="12.75">
      <c r="A223" s="255">
        <v>7421611</v>
      </c>
      <c r="B223" s="135" t="s">
        <v>215</v>
      </c>
      <c r="C223" s="148">
        <v>1350239.74</v>
      </c>
      <c r="D223" s="148"/>
      <c r="E223" s="148"/>
      <c r="F223" s="148"/>
      <c r="G223" s="148">
        <v>1350239.74</v>
      </c>
      <c r="H223" s="149"/>
      <c r="I223" s="149"/>
      <c r="J223" s="148"/>
      <c r="K223" s="17"/>
    </row>
    <row r="224" spans="1:11" ht="12.75">
      <c r="A224" s="255">
        <v>7421612</v>
      </c>
      <c r="B224" s="135" t="s">
        <v>216</v>
      </c>
      <c r="C224" s="148">
        <v>88340.19</v>
      </c>
      <c r="D224" s="148"/>
      <c r="E224" s="148"/>
      <c r="F224" s="148">
        <v>88340.19</v>
      </c>
      <c r="G224" s="148"/>
      <c r="H224" s="149"/>
      <c r="I224" s="149"/>
      <c r="J224" s="148"/>
      <c r="K224" s="17"/>
    </row>
    <row r="225" spans="1:11" ht="12.75">
      <c r="A225" s="256">
        <v>7421</v>
      </c>
      <c r="B225" s="136" t="s">
        <v>150</v>
      </c>
      <c r="C225" s="150">
        <f>SUM(C214:C224)</f>
        <v>41697956.28999999</v>
      </c>
      <c r="D225" s="148"/>
      <c r="E225" s="148"/>
      <c r="F225" s="150">
        <f>SUM(F214:F224)</f>
        <v>40347716.54999999</v>
      </c>
      <c r="G225" s="150">
        <f>SUM(G220:G224)</f>
        <v>1350239.74</v>
      </c>
      <c r="H225" s="149"/>
      <c r="I225" s="149"/>
      <c r="J225" s="148"/>
      <c r="K225" s="17"/>
    </row>
    <row r="226" spans="1:11" ht="12.75">
      <c r="A226" s="255">
        <v>744161</v>
      </c>
      <c r="B226" s="135" t="s">
        <v>173</v>
      </c>
      <c r="C226" s="148">
        <v>1995000</v>
      </c>
      <c r="D226" s="148"/>
      <c r="E226" s="148"/>
      <c r="F226" s="148"/>
      <c r="G226" s="148"/>
      <c r="H226" s="149"/>
      <c r="I226" s="149"/>
      <c r="J226" s="148">
        <v>1995000</v>
      </c>
      <c r="K226" s="17"/>
    </row>
    <row r="227" spans="1:11" ht="12.75">
      <c r="A227" s="256">
        <v>7441</v>
      </c>
      <c r="B227" s="136" t="s">
        <v>174</v>
      </c>
      <c r="C227" s="150">
        <f>SUM(C226)</f>
        <v>1995000</v>
      </c>
      <c r="D227" s="148"/>
      <c r="E227" s="148"/>
      <c r="F227" s="150">
        <f>SUM(F226)</f>
        <v>0</v>
      </c>
      <c r="G227" s="150"/>
      <c r="H227" s="149"/>
      <c r="I227" s="149"/>
      <c r="J227" s="150">
        <f>SUM(J226)</f>
        <v>1995000</v>
      </c>
      <c r="K227" s="17"/>
    </row>
    <row r="228" spans="1:11" ht="12.75">
      <c r="A228" s="255">
        <v>74516101</v>
      </c>
      <c r="B228" s="135" t="s">
        <v>151</v>
      </c>
      <c r="C228" s="148">
        <v>18983.04</v>
      </c>
      <c r="D228" s="148"/>
      <c r="E228" s="148"/>
      <c r="F228" s="148">
        <v>18983.04</v>
      </c>
      <c r="G228" s="148"/>
      <c r="H228" s="149"/>
      <c r="I228" s="149"/>
      <c r="J228" s="148"/>
      <c r="K228" s="17"/>
    </row>
    <row r="229" spans="1:11" ht="12.75">
      <c r="A229" s="255">
        <v>74516103</v>
      </c>
      <c r="B229" s="135" t="s">
        <v>176</v>
      </c>
      <c r="C229" s="148"/>
      <c r="D229" s="148"/>
      <c r="E229" s="148"/>
      <c r="F229" s="148"/>
      <c r="G229" s="148"/>
      <c r="H229" s="149"/>
      <c r="I229" s="149"/>
      <c r="J229" s="148"/>
      <c r="K229" s="17"/>
    </row>
    <row r="230" spans="1:11" ht="12.75">
      <c r="A230" s="255">
        <v>74516104</v>
      </c>
      <c r="B230" s="135" t="s">
        <v>177</v>
      </c>
      <c r="C230" s="148">
        <v>75815.85</v>
      </c>
      <c r="D230" s="148"/>
      <c r="E230" s="148"/>
      <c r="F230" s="148">
        <v>75815.85</v>
      </c>
      <c r="G230" s="148"/>
      <c r="H230" s="149"/>
      <c r="I230" s="149"/>
      <c r="J230" s="148"/>
      <c r="K230" s="17"/>
    </row>
    <row r="231" spans="1:11" ht="12.75">
      <c r="A231" s="255">
        <v>74516105</v>
      </c>
      <c r="B231" s="135" t="s">
        <v>178</v>
      </c>
      <c r="C231" s="148"/>
      <c r="D231" s="148"/>
      <c r="E231" s="148"/>
      <c r="F231" s="148"/>
      <c r="G231" s="148"/>
      <c r="H231" s="149"/>
      <c r="I231" s="149"/>
      <c r="J231" s="148"/>
      <c r="K231" s="17"/>
    </row>
    <row r="232" spans="1:11" ht="12.75">
      <c r="A232" s="255">
        <v>74516106</v>
      </c>
      <c r="B232" s="135" t="s">
        <v>217</v>
      </c>
      <c r="C232" s="148">
        <v>254700</v>
      </c>
      <c r="D232" s="148"/>
      <c r="E232" s="148"/>
      <c r="F232" s="148"/>
      <c r="G232" s="148">
        <v>254700</v>
      </c>
      <c r="H232" s="149"/>
      <c r="I232" s="149"/>
      <c r="J232" s="148"/>
      <c r="K232" s="17"/>
    </row>
    <row r="233" spans="1:11" ht="12.75">
      <c r="A233" s="256">
        <v>7451</v>
      </c>
      <c r="B233" s="136" t="s">
        <v>152</v>
      </c>
      <c r="C233" s="150">
        <f>SUM(C228:C232)</f>
        <v>349498.89</v>
      </c>
      <c r="D233" s="150"/>
      <c r="E233" s="150"/>
      <c r="F233" s="150">
        <f>SUM(F228:F232)</f>
        <v>94798.89000000001</v>
      </c>
      <c r="G233" s="150">
        <f>SUM(G228:G232)</f>
        <v>254700</v>
      </c>
      <c r="H233" s="149"/>
      <c r="I233" s="149"/>
      <c r="J233" s="148"/>
      <c r="K233" s="17"/>
    </row>
    <row r="234" spans="1:11" ht="12.75">
      <c r="A234" s="255">
        <v>7711111</v>
      </c>
      <c r="B234" s="135" t="s">
        <v>153</v>
      </c>
      <c r="C234" s="148">
        <v>5470733.19</v>
      </c>
      <c r="D234" s="148"/>
      <c r="E234" s="148"/>
      <c r="F234" s="148"/>
      <c r="G234" s="148"/>
      <c r="H234" s="149"/>
      <c r="I234" s="149">
        <v>5470733.19</v>
      </c>
      <c r="J234" s="148"/>
      <c r="K234" s="17"/>
    </row>
    <row r="235" spans="1:11" ht="12.75">
      <c r="A235" s="255">
        <v>7711112</v>
      </c>
      <c r="B235" s="135" t="s">
        <v>181</v>
      </c>
      <c r="C235" s="148">
        <v>880081.08</v>
      </c>
      <c r="D235" s="148">
        <v>880081.08</v>
      </c>
      <c r="E235" s="148"/>
      <c r="F235" s="148"/>
      <c r="G235" s="148"/>
      <c r="H235" s="149"/>
      <c r="I235" s="149"/>
      <c r="J235" s="148"/>
      <c r="K235" s="17"/>
    </row>
    <row r="236" spans="1:11" ht="12.75">
      <c r="A236" s="255">
        <v>7711113</v>
      </c>
      <c r="B236" s="135" t="s">
        <v>179</v>
      </c>
      <c r="C236" s="148">
        <v>178001.04</v>
      </c>
      <c r="D236" s="148"/>
      <c r="E236" s="148"/>
      <c r="F236" s="148"/>
      <c r="G236" s="148"/>
      <c r="H236" s="149"/>
      <c r="I236" s="149">
        <v>178001.04</v>
      </c>
      <c r="J236" s="148"/>
      <c r="K236" s="17"/>
    </row>
    <row r="237" spans="1:11" ht="12.75">
      <c r="A237" s="255">
        <v>7711114</v>
      </c>
      <c r="B237" s="135" t="s">
        <v>254</v>
      </c>
      <c r="C237" s="148">
        <v>176587.27</v>
      </c>
      <c r="D237" s="148"/>
      <c r="E237" s="148"/>
      <c r="F237" s="148"/>
      <c r="G237" s="148"/>
      <c r="H237" s="149"/>
      <c r="I237" s="149">
        <v>176587.27</v>
      </c>
      <c r="J237" s="148"/>
      <c r="K237" s="17"/>
    </row>
    <row r="238" spans="1:11" ht="12.75">
      <c r="A238" s="256">
        <v>7711</v>
      </c>
      <c r="B238" s="136" t="s">
        <v>155</v>
      </c>
      <c r="C238" s="150">
        <f>SUM(C234:C237)</f>
        <v>6705402.58</v>
      </c>
      <c r="D238" s="150">
        <f>SUM(D234:D235)</f>
        <v>880081.08</v>
      </c>
      <c r="E238" s="150"/>
      <c r="F238" s="150"/>
      <c r="G238" s="150"/>
      <c r="H238" s="151"/>
      <c r="I238" s="151">
        <f>SUM(I234:I237)</f>
        <v>5825321.5</v>
      </c>
      <c r="J238" s="148"/>
      <c r="K238" s="17"/>
    </row>
    <row r="239" spans="1:11" ht="12.75">
      <c r="A239" s="255">
        <v>7721111</v>
      </c>
      <c r="B239" s="135" t="s">
        <v>218</v>
      </c>
      <c r="C239" s="148">
        <v>601338.07</v>
      </c>
      <c r="D239" s="148"/>
      <c r="E239" s="150"/>
      <c r="F239" s="150"/>
      <c r="G239" s="148"/>
      <c r="H239" s="150"/>
      <c r="I239" s="149">
        <v>601338.07</v>
      </c>
      <c r="J239" s="148"/>
      <c r="K239" s="17"/>
    </row>
    <row r="240" spans="1:11" ht="12.75">
      <c r="A240" s="256">
        <v>7721</v>
      </c>
      <c r="B240" s="136" t="s">
        <v>218</v>
      </c>
      <c r="C240" s="150">
        <f>SUM(C239)</f>
        <v>601338.07</v>
      </c>
      <c r="D240" s="150"/>
      <c r="E240" s="150"/>
      <c r="F240" s="150"/>
      <c r="G240" s="150">
        <f>SUM(G239)</f>
        <v>0</v>
      </c>
      <c r="H240" s="150"/>
      <c r="I240" s="151">
        <f>SUM(I239)</f>
        <v>601338.07</v>
      </c>
      <c r="J240" s="151">
        <f>SUM(J239)</f>
        <v>0</v>
      </c>
      <c r="K240" s="17"/>
    </row>
    <row r="241" spans="1:11" ht="13.5" thickBot="1">
      <c r="A241" s="236"/>
      <c r="B241" s="137"/>
      <c r="C241" s="152"/>
      <c r="D241" s="152"/>
      <c r="E241" s="152"/>
      <c r="F241" s="152"/>
      <c r="G241" s="152"/>
      <c r="H241" s="152"/>
      <c r="I241" s="152"/>
      <c r="J241" s="144"/>
      <c r="K241" s="17"/>
    </row>
    <row r="242" spans="1:11" ht="36.75" thickBot="1">
      <c r="A242" s="226" t="s">
        <v>0</v>
      </c>
      <c r="B242" s="227" t="s">
        <v>1</v>
      </c>
      <c r="C242" s="142" t="s">
        <v>2</v>
      </c>
      <c r="D242" s="205" t="s">
        <v>3</v>
      </c>
      <c r="E242" s="206" t="s">
        <v>4</v>
      </c>
      <c r="F242" s="207" t="s">
        <v>5</v>
      </c>
      <c r="G242" s="155" t="s">
        <v>6</v>
      </c>
      <c r="H242" s="171" t="s">
        <v>182</v>
      </c>
      <c r="I242" s="208" t="s">
        <v>183</v>
      </c>
      <c r="J242" s="168" t="s">
        <v>261</v>
      </c>
      <c r="K242" s="17"/>
    </row>
    <row r="243" spans="1:11" ht="12.75">
      <c r="A243" s="255">
        <v>781111101</v>
      </c>
      <c r="B243" s="135" t="s">
        <v>156</v>
      </c>
      <c r="C243" s="148">
        <v>316401566.98</v>
      </c>
      <c r="D243" s="148">
        <v>316401566.98</v>
      </c>
      <c r="E243" s="148"/>
      <c r="F243" s="148"/>
      <c r="G243" s="148"/>
      <c r="H243" s="149"/>
      <c r="I243" s="149"/>
      <c r="J243" s="146"/>
      <c r="K243" s="17"/>
    </row>
    <row r="244" spans="1:11" ht="12.75">
      <c r="A244" s="255">
        <v>781111102</v>
      </c>
      <c r="B244" s="135" t="s">
        <v>157</v>
      </c>
      <c r="C244" s="148">
        <v>7128499.66</v>
      </c>
      <c r="D244" s="148">
        <v>7128499.66</v>
      </c>
      <c r="E244" s="148"/>
      <c r="F244" s="148"/>
      <c r="G244" s="148"/>
      <c r="H244" s="149"/>
      <c r="I244" s="149"/>
      <c r="J244" s="148"/>
      <c r="K244" s="17"/>
    </row>
    <row r="245" spans="1:11" ht="12.75">
      <c r="A245" s="255">
        <v>781111103</v>
      </c>
      <c r="B245" s="135" t="s">
        <v>158</v>
      </c>
      <c r="C245" s="148">
        <v>25844666.66</v>
      </c>
      <c r="D245" s="148">
        <v>25844666.66</v>
      </c>
      <c r="E245" s="148"/>
      <c r="F245" s="148"/>
      <c r="G245" s="148"/>
      <c r="H245" s="149"/>
      <c r="I245" s="149"/>
      <c r="J245" s="148"/>
      <c r="K245" s="17"/>
    </row>
    <row r="246" spans="1:11" ht="12.75">
      <c r="A246" s="255">
        <v>781111104</v>
      </c>
      <c r="B246" s="135" t="s">
        <v>159</v>
      </c>
      <c r="C246" s="148">
        <v>24751772.67</v>
      </c>
      <c r="D246" s="148">
        <v>24751772.67</v>
      </c>
      <c r="E246" s="148"/>
      <c r="F246" s="148"/>
      <c r="G246" s="148"/>
      <c r="H246" s="149"/>
      <c r="I246" s="149"/>
      <c r="J246" s="148"/>
      <c r="K246" s="17"/>
    </row>
    <row r="247" spans="1:11" ht="12.75">
      <c r="A247" s="255">
        <v>781111105</v>
      </c>
      <c r="B247" s="135" t="s">
        <v>160</v>
      </c>
      <c r="C247" s="148">
        <v>8454903.15</v>
      </c>
      <c r="D247" s="148">
        <v>8454903.15</v>
      </c>
      <c r="E247" s="148"/>
      <c r="F247" s="148"/>
      <c r="G247" s="148"/>
      <c r="H247" s="149"/>
      <c r="I247" s="149"/>
      <c r="J247" s="148"/>
      <c r="K247" s="17"/>
    </row>
    <row r="248" spans="1:11" ht="12.75">
      <c r="A248" s="255">
        <v>781111106</v>
      </c>
      <c r="B248" s="135" t="s">
        <v>161</v>
      </c>
      <c r="C248" s="148">
        <v>9276458.34</v>
      </c>
      <c r="D248" s="148">
        <v>9276458.34</v>
      </c>
      <c r="E248" s="148"/>
      <c r="F248" s="148"/>
      <c r="G248" s="148"/>
      <c r="H248" s="149"/>
      <c r="I248" s="149"/>
      <c r="J248" s="148"/>
      <c r="K248" s="17"/>
    </row>
    <row r="249" spans="1:11" ht="12.75">
      <c r="A249" s="255">
        <v>781111207</v>
      </c>
      <c r="B249" s="135" t="s">
        <v>180</v>
      </c>
      <c r="C249" s="148">
        <v>2013570.63</v>
      </c>
      <c r="D249" s="148">
        <v>2013570.63</v>
      </c>
      <c r="E249" s="148"/>
      <c r="F249" s="148"/>
      <c r="G249" s="148"/>
      <c r="H249" s="149"/>
      <c r="I249" s="149"/>
      <c r="J249" s="148"/>
      <c r="K249" s="17"/>
    </row>
    <row r="250" spans="1:11" ht="12.75">
      <c r="A250" s="255">
        <v>781111312</v>
      </c>
      <c r="B250" s="135" t="s">
        <v>162</v>
      </c>
      <c r="C250" s="148">
        <v>28796622</v>
      </c>
      <c r="D250" s="148">
        <v>28796622</v>
      </c>
      <c r="E250" s="148"/>
      <c r="F250" s="148"/>
      <c r="G250" s="148"/>
      <c r="H250" s="149"/>
      <c r="I250" s="149"/>
      <c r="J250" s="148"/>
      <c r="K250" s="17"/>
    </row>
    <row r="251" spans="1:11" ht="12.75">
      <c r="A251" s="255">
        <v>781111301</v>
      </c>
      <c r="B251" s="135" t="s">
        <v>255</v>
      </c>
      <c r="C251" s="148">
        <v>12620416.69</v>
      </c>
      <c r="D251" s="148">
        <v>12620416.69</v>
      </c>
      <c r="E251" s="148"/>
      <c r="F251" s="148"/>
      <c r="G251" s="148"/>
      <c r="H251" s="149"/>
      <c r="I251" s="149"/>
      <c r="J251" s="148"/>
      <c r="K251" s="17"/>
    </row>
    <row r="252" spans="1:11" ht="12.75">
      <c r="A252" s="255">
        <v>781111302</v>
      </c>
      <c r="B252" s="135" t="s">
        <v>256</v>
      </c>
      <c r="C252" s="148">
        <v>260000</v>
      </c>
      <c r="D252" s="148">
        <v>260000</v>
      </c>
      <c r="E252" s="148"/>
      <c r="F252" s="148"/>
      <c r="G252" s="148"/>
      <c r="H252" s="149"/>
      <c r="I252" s="149"/>
      <c r="J252" s="148"/>
      <c r="K252" s="17"/>
    </row>
    <row r="253" spans="1:11" ht="12.75">
      <c r="A253" s="255">
        <v>781111304</v>
      </c>
      <c r="B253" s="135" t="s">
        <v>257</v>
      </c>
      <c r="C253" s="148">
        <v>202416.67</v>
      </c>
      <c r="D253" s="148">
        <v>202416.67</v>
      </c>
      <c r="E253" s="148"/>
      <c r="F253" s="148"/>
      <c r="G253" s="148"/>
      <c r="H253" s="149"/>
      <c r="I253" s="149"/>
      <c r="J253" s="148"/>
      <c r="K253" s="17"/>
    </row>
    <row r="254" spans="1:11" ht="12.75">
      <c r="A254" s="255">
        <v>781111305</v>
      </c>
      <c r="B254" s="135" t="s">
        <v>258</v>
      </c>
      <c r="C254" s="148">
        <v>95333.33</v>
      </c>
      <c r="D254" s="148">
        <v>95333.33</v>
      </c>
      <c r="E254" s="148"/>
      <c r="F254" s="148"/>
      <c r="G254" s="148"/>
      <c r="H254" s="149"/>
      <c r="I254" s="149"/>
      <c r="J254" s="148"/>
      <c r="K254" s="17"/>
    </row>
    <row r="255" spans="1:11" ht="12.75">
      <c r="A255" s="255">
        <v>781111306</v>
      </c>
      <c r="B255" s="135" t="s">
        <v>259</v>
      </c>
      <c r="C255" s="148">
        <v>103833.33</v>
      </c>
      <c r="D255" s="148">
        <v>103833.33</v>
      </c>
      <c r="E255" s="148"/>
      <c r="F255" s="148"/>
      <c r="G255" s="148"/>
      <c r="H255" s="149"/>
      <c r="I255" s="149"/>
      <c r="J255" s="148"/>
      <c r="K255" s="17"/>
    </row>
    <row r="256" spans="1:11" ht="12.75">
      <c r="A256" s="255">
        <v>781111408</v>
      </c>
      <c r="B256" s="135" t="s">
        <v>163</v>
      </c>
      <c r="C256" s="148">
        <v>3313690</v>
      </c>
      <c r="D256" s="148"/>
      <c r="E256" s="148">
        <v>3313690</v>
      </c>
      <c r="F256" s="148"/>
      <c r="G256" s="148"/>
      <c r="H256" s="149"/>
      <c r="I256" s="149"/>
      <c r="J256" s="148"/>
      <c r="K256" s="17"/>
    </row>
    <row r="257" spans="1:11" ht="12.75">
      <c r="A257" s="255">
        <v>781111409</v>
      </c>
      <c r="B257" s="135" t="s">
        <v>164</v>
      </c>
      <c r="C257" s="148">
        <v>226294</v>
      </c>
      <c r="D257" s="148"/>
      <c r="E257" s="148">
        <v>226294</v>
      </c>
      <c r="F257" s="148"/>
      <c r="G257" s="148"/>
      <c r="H257" s="149"/>
      <c r="I257" s="149"/>
      <c r="J257" s="148"/>
      <c r="K257" s="17"/>
    </row>
    <row r="258" spans="1:11" ht="12.75">
      <c r="A258" s="255">
        <v>781111410</v>
      </c>
      <c r="B258" s="135" t="s">
        <v>165</v>
      </c>
      <c r="C258" s="148">
        <v>1622530</v>
      </c>
      <c r="D258" s="148"/>
      <c r="E258" s="148">
        <v>1622530</v>
      </c>
      <c r="F258" s="148"/>
      <c r="G258" s="148"/>
      <c r="H258" s="149"/>
      <c r="I258" s="149"/>
      <c r="J258" s="148"/>
      <c r="K258" s="17"/>
    </row>
    <row r="259" spans="1:11" ht="12.75">
      <c r="A259" s="255">
        <v>781111411</v>
      </c>
      <c r="B259" s="135" t="s">
        <v>166</v>
      </c>
      <c r="C259" s="148">
        <v>85347</v>
      </c>
      <c r="D259" s="148"/>
      <c r="E259" s="148">
        <v>85347</v>
      </c>
      <c r="F259" s="148"/>
      <c r="G259" s="148"/>
      <c r="H259" s="149"/>
      <c r="I259" s="149"/>
      <c r="J259" s="148"/>
      <c r="K259" s="17"/>
    </row>
    <row r="260" spans="1:11" ht="12.75">
      <c r="A260" s="256">
        <v>7811</v>
      </c>
      <c r="B260" s="136" t="s">
        <v>167</v>
      </c>
      <c r="C260" s="150">
        <f>SUM(C243:C259)</f>
        <v>441197921.11</v>
      </c>
      <c r="D260" s="150">
        <f>SUM(D243:D259)</f>
        <v>435950060.11</v>
      </c>
      <c r="E260" s="150">
        <f>SUM(E256:E259)</f>
        <v>5247861</v>
      </c>
      <c r="F260" s="150"/>
      <c r="G260" s="150"/>
      <c r="H260" s="151"/>
      <c r="I260" s="149"/>
      <c r="J260" s="148"/>
      <c r="K260" s="17"/>
    </row>
    <row r="261" spans="1:11" ht="12.75">
      <c r="A261" s="257">
        <v>791111</v>
      </c>
      <c r="B261" s="231" t="s">
        <v>253</v>
      </c>
      <c r="C261" s="165">
        <v>316800</v>
      </c>
      <c r="D261" s="165"/>
      <c r="E261" s="165"/>
      <c r="F261" s="165"/>
      <c r="G261" s="165"/>
      <c r="H261" s="166"/>
      <c r="I261" s="166"/>
      <c r="J261" s="148">
        <v>316800</v>
      </c>
      <c r="K261" s="17"/>
    </row>
    <row r="262" spans="1:11" ht="13.5" thickBot="1">
      <c r="A262" s="248">
        <v>7911</v>
      </c>
      <c r="B262" s="248" t="s">
        <v>253</v>
      </c>
      <c r="C262" s="200">
        <f>SUM(C261)</f>
        <v>316800</v>
      </c>
      <c r="D262" s="200"/>
      <c r="E262" s="200"/>
      <c r="F262" s="200"/>
      <c r="G262" s="200"/>
      <c r="H262" s="201"/>
      <c r="I262" s="201"/>
      <c r="J262" s="200">
        <f>SUM(J261)</f>
        <v>316800</v>
      </c>
      <c r="K262" s="17"/>
    </row>
    <row r="263" spans="1:11" ht="13.5" thickBot="1">
      <c r="A263" s="258"/>
      <c r="B263" s="259" t="s">
        <v>269</v>
      </c>
      <c r="C263" s="204">
        <f>C262+C260+C238+C233+C227+C225+C211+C240+C213</f>
        <v>495624547.45</v>
      </c>
      <c r="D263" s="204">
        <f>D260+D238</f>
        <v>436830141.19</v>
      </c>
      <c r="E263" s="204">
        <f>E260</f>
        <v>5247861</v>
      </c>
      <c r="F263" s="204">
        <f>F233+F227+F225+F213</f>
        <v>41072743.43999999</v>
      </c>
      <c r="G263" s="204">
        <f>G233+G225+G240</f>
        <v>1604939.74</v>
      </c>
      <c r="H263" s="219">
        <f>H211</f>
        <v>2130402.51</v>
      </c>
      <c r="I263" s="203">
        <f>I238+I240</f>
        <v>6426659.57</v>
      </c>
      <c r="J263" s="203">
        <f>J227+J262</f>
        <v>2311800</v>
      </c>
      <c r="K263" s="17"/>
    </row>
    <row r="264" spans="1:10" ht="12.75">
      <c r="A264" s="237"/>
      <c r="B264" s="237"/>
      <c r="C264" s="153"/>
      <c r="D264" s="153"/>
      <c r="E264" s="153"/>
      <c r="F264" s="153"/>
      <c r="G264" s="153"/>
      <c r="H264" s="153"/>
      <c r="I264" s="153"/>
      <c r="J264" s="144"/>
    </row>
    <row r="265" spans="1:10" ht="12.75">
      <c r="A265" s="235"/>
      <c r="B265" s="260"/>
      <c r="C265" s="173"/>
      <c r="D265" s="173">
        <f>D263+E263+F263+G263+H263+I263+J263</f>
        <v>495624547.45</v>
      </c>
      <c r="E265" s="173"/>
      <c r="F265" s="173"/>
      <c r="G265" s="173"/>
      <c r="H265" s="173"/>
      <c r="I265" s="173"/>
      <c r="J265" s="144"/>
    </row>
    <row r="266" spans="1:10" ht="12.75">
      <c r="A266" s="235"/>
      <c r="B266" s="235"/>
      <c r="C266" s="173"/>
      <c r="D266" s="173"/>
      <c r="E266" s="220"/>
      <c r="F266" s="170"/>
      <c r="G266" s="144"/>
      <c r="H266" s="144"/>
      <c r="I266" s="144"/>
      <c r="J266" s="144"/>
    </row>
    <row r="267" spans="1:10" ht="12.75">
      <c r="A267" s="235"/>
      <c r="B267" s="235"/>
      <c r="C267" s="144"/>
      <c r="D267" s="144"/>
      <c r="E267" s="144"/>
      <c r="F267" s="173"/>
      <c r="G267" s="144"/>
      <c r="H267" s="144"/>
      <c r="I267" s="144"/>
      <c r="J267" s="144"/>
    </row>
    <row r="268" spans="1:10" ht="24">
      <c r="A268" s="243" t="s">
        <v>0</v>
      </c>
      <c r="B268" s="243" t="s">
        <v>1</v>
      </c>
      <c r="C268" s="145" t="s">
        <v>2</v>
      </c>
      <c r="D268" s="145" t="s">
        <v>3</v>
      </c>
      <c r="E268" s="179" t="s">
        <v>4</v>
      </c>
      <c r="F268" s="145" t="s">
        <v>5</v>
      </c>
      <c r="G268" s="178" t="s">
        <v>6</v>
      </c>
      <c r="H268" s="221" t="s">
        <v>182</v>
      </c>
      <c r="I268" s="179" t="s">
        <v>183</v>
      </c>
      <c r="J268" s="144"/>
    </row>
    <row r="269" spans="1:10" ht="12.75">
      <c r="A269" s="135">
        <v>812161</v>
      </c>
      <c r="B269" s="135" t="s">
        <v>232</v>
      </c>
      <c r="C269" s="139">
        <v>677.97</v>
      </c>
      <c r="D269" s="139"/>
      <c r="E269" s="139"/>
      <c r="F269" s="139">
        <v>677.97</v>
      </c>
      <c r="G269" s="139"/>
      <c r="H269" s="139"/>
      <c r="I269" s="139"/>
      <c r="J269" s="144"/>
    </row>
    <row r="270" spans="1:10" ht="12.75">
      <c r="A270" s="136">
        <v>8121</v>
      </c>
      <c r="B270" s="136" t="s">
        <v>232</v>
      </c>
      <c r="C270" s="140">
        <f>SUM(C269)</f>
        <v>677.97</v>
      </c>
      <c r="D270" s="139"/>
      <c r="E270" s="139"/>
      <c r="F270" s="140">
        <f>SUM(F269)</f>
        <v>677.97</v>
      </c>
      <c r="G270" s="139"/>
      <c r="H270" s="139"/>
      <c r="I270" s="139"/>
      <c r="J270" s="144"/>
    </row>
    <row r="271" spans="1:10" ht="13.5" thickBot="1">
      <c r="A271" s="231"/>
      <c r="B271" s="231"/>
      <c r="C271" s="141"/>
      <c r="D271" s="141"/>
      <c r="E271" s="141"/>
      <c r="F271" s="141"/>
      <c r="G271" s="141"/>
      <c r="H271" s="141"/>
      <c r="I271" s="141"/>
      <c r="J271" s="144"/>
    </row>
    <row r="272" spans="1:10" ht="13.5" thickBot="1">
      <c r="A272" s="261"/>
      <c r="B272" s="262" t="s">
        <v>233</v>
      </c>
      <c r="C272" s="222">
        <f>C270</f>
        <v>677.97</v>
      </c>
      <c r="D272" s="223"/>
      <c r="E272" s="223"/>
      <c r="F272" s="224">
        <f>F270</f>
        <v>677.97</v>
      </c>
      <c r="G272" s="223"/>
      <c r="H272" s="223"/>
      <c r="I272" s="225"/>
      <c r="J272" s="144"/>
    </row>
    <row r="273" spans="1:10" ht="12.75">
      <c r="A273" s="235"/>
      <c r="B273" s="235"/>
      <c r="C273" s="144"/>
      <c r="D273" s="144"/>
      <c r="E273" s="144"/>
      <c r="F273" s="144"/>
      <c r="G273" s="144"/>
      <c r="H273" s="144"/>
      <c r="I273" s="144"/>
      <c r="J273" s="144"/>
    </row>
    <row r="274" spans="1:10" ht="12.75">
      <c r="A274" s="235"/>
      <c r="B274" s="235"/>
      <c r="C274" s="144"/>
      <c r="D274" s="144"/>
      <c r="E274" s="144"/>
      <c r="F274" s="144"/>
      <c r="G274" s="144"/>
      <c r="H274" s="144"/>
      <c r="I274" s="144"/>
      <c r="J274" s="144"/>
    </row>
    <row r="275" spans="1:10" ht="12.75">
      <c r="A275" s="235"/>
      <c r="B275" s="235"/>
      <c r="C275" s="144"/>
      <c r="D275" s="144"/>
      <c r="E275" s="144"/>
      <c r="F275" s="144"/>
      <c r="G275" s="144"/>
      <c r="H275" s="144"/>
      <c r="I275" s="144"/>
      <c r="J275" s="144"/>
    </row>
    <row r="276" spans="3:6" ht="12.75">
      <c r="C276" s="24" t="s">
        <v>272</v>
      </c>
      <c r="D276" s="24"/>
      <c r="E276" s="24"/>
      <c r="F276" s="24"/>
    </row>
    <row r="277" spans="1:2" ht="13.5" thickBot="1">
      <c r="A277" s="24" t="s">
        <v>238</v>
      </c>
      <c r="B277" s="24"/>
    </row>
    <row r="278" spans="1:10" ht="25.5" customHeight="1" thickBot="1">
      <c r="A278" s="12" t="s">
        <v>0</v>
      </c>
      <c r="B278" s="12" t="s">
        <v>1</v>
      </c>
      <c r="C278" s="12" t="s">
        <v>2</v>
      </c>
      <c r="D278" s="12" t="s">
        <v>3</v>
      </c>
      <c r="E278" s="263" t="s">
        <v>4</v>
      </c>
      <c r="F278" s="12" t="s">
        <v>134</v>
      </c>
      <c r="G278" s="14" t="s">
        <v>6</v>
      </c>
      <c r="H278" s="91" t="s">
        <v>197</v>
      </c>
      <c r="I278" s="97" t="s">
        <v>198</v>
      </c>
      <c r="J278" s="60" t="s">
        <v>182</v>
      </c>
    </row>
    <row r="279" spans="1:10" ht="12.75" hidden="1">
      <c r="A279" s="134">
        <v>411111</v>
      </c>
      <c r="B279" s="134" t="s">
        <v>8</v>
      </c>
      <c r="C279" s="146">
        <v>279065766.3</v>
      </c>
      <c r="D279" s="146">
        <v>275705513.81</v>
      </c>
      <c r="E279" s="146"/>
      <c r="F279" s="146">
        <v>3360252.49</v>
      </c>
      <c r="G279" s="146"/>
      <c r="H279" s="147"/>
      <c r="I279" s="147"/>
      <c r="J279" s="146"/>
    </row>
    <row r="280" spans="1:10" ht="12.75" hidden="1">
      <c r="A280" s="135">
        <v>411112</v>
      </c>
      <c r="B280" s="135" t="s">
        <v>93</v>
      </c>
      <c r="C280" s="148">
        <v>3411432.4</v>
      </c>
      <c r="D280" s="148">
        <v>3411432.4</v>
      </c>
      <c r="E280" s="148"/>
      <c r="F280" s="148"/>
      <c r="G280" s="148"/>
      <c r="H280" s="149"/>
      <c r="I280" s="149"/>
      <c r="J280" s="148"/>
    </row>
    <row r="281" spans="1:10" ht="12.75" hidden="1">
      <c r="A281" s="135">
        <v>411113</v>
      </c>
      <c r="B281" s="135" t="s">
        <v>9</v>
      </c>
      <c r="C281" s="148">
        <v>2995722.99</v>
      </c>
      <c r="D281" s="148">
        <v>2995722.99</v>
      </c>
      <c r="E281" s="148"/>
      <c r="F281" s="148"/>
      <c r="G281" s="148"/>
      <c r="H281" s="149"/>
      <c r="I281" s="149"/>
      <c r="J281" s="148"/>
    </row>
    <row r="282" spans="1:10" ht="12.75" hidden="1">
      <c r="A282" s="135">
        <v>411114</v>
      </c>
      <c r="B282" s="135" t="s">
        <v>10</v>
      </c>
      <c r="C282" s="148">
        <v>2017268.15</v>
      </c>
      <c r="D282" s="148">
        <v>2017268.15</v>
      </c>
      <c r="E282" s="148"/>
      <c r="F282" s="148"/>
      <c r="G282" s="148"/>
      <c r="H282" s="149"/>
      <c r="I282" s="149"/>
      <c r="J282" s="148"/>
    </row>
    <row r="283" spans="1:10" ht="12.75" hidden="1">
      <c r="A283" s="135">
        <v>411115</v>
      </c>
      <c r="B283" s="135" t="s">
        <v>11</v>
      </c>
      <c r="C283" s="148">
        <v>21984192.32</v>
      </c>
      <c r="D283" s="148">
        <v>21984192.32</v>
      </c>
      <c r="E283" s="148"/>
      <c r="F283" s="148"/>
      <c r="G283" s="148"/>
      <c r="H283" s="149"/>
      <c r="I283" s="149"/>
      <c r="J283" s="148"/>
    </row>
    <row r="284" spans="1:10" ht="12.75" hidden="1">
      <c r="A284" s="135">
        <v>411117</v>
      </c>
      <c r="B284" s="135" t="s">
        <v>12</v>
      </c>
      <c r="C284" s="148">
        <v>3429498.42</v>
      </c>
      <c r="D284" s="148">
        <v>3418405.42</v>
      </c>
      <c r="E284" s="148"/>
      <c r="F284" s="148">
        <v>11093</v>
      </c>
      <c r="G284" s="148"/>
      <c r="H284" s="149"/>
      <c r="I284" s="149"/>
      <c r="J284" s="148"/>
    </row>
    <row r="285" spans="1:10" ht="12.75" hidden="1">
      <c r="A285" s="135">
        <v>411141</v>
      </c>
      <c r="B285" s="135" t="s">
        <v>265</v>
      </c>
      <c r="C285" s="148">
        <v>132740.88</v>
      </c>
      <c r="D285" s="148"/>
      <c r="E285" s="148"/>
      <c r="F285" s="148">
        <v>132740.88</v>
      </c>
      <c r="G285" s="148"/>
      <c r="H285" s="149"/>
      <c r="I285" s="149"/>
      <c r="J285" s="148"/>
    </row>
    <row r="286" spans="1:10" ht="12.75">
      <c r="A286" s="136">
        <v>4111</v>
      </c>
      <c r="B286" s="136" t="s">
        <v>92</v>
      </c>
      <c r="C286" s="150">
        <f>SUM(C279:C285)</f>
        <v>313036621.46</v>
      </c>
      <c r="D286" s="150">
        <f>SUM(D279:D284)</f>
        <v>309532535.09</v>
      </c>
      <c r="E286" s="150"/>
      <c r="F286" s="150">
        <f>SUM(F279:F285)</f>
        <v>3504086.37</v>
      </c>
      <c r="G286" s="150"/>
      <c r="H286" s="151"/>
      <c r="I286" s="151"/>
      <c r="J286" s="148"/>
    </row>
    <row r="287" spans="1:10" ht="12.75" hidden="1">
      <c r="A287" s="135">
        <v>412111</v>
      </c>
      <c r="B287" s="135" t="s">
        <v>13</v>
      </c>
      <c r="C287" s="148">
        <v>34460343.37</v>
      </c>
      <c r="D287" s="148">
        <v>34084544.45</v>
      </c>
      <c r="E287" s="148"/>
      <c r="F287" s="148">
        <v>375798.92</v>
      </c>
      <c r="G287" s="148"/>
      <c r="H287" s="149"/>
      <c r="I287" s="149"/>
      <c r="J287" s="148"/>
    </row>
    <row r="288" spans="1:10" ht="12.75" hidden="1">
      <c r="A288" s="135">
        <v>412113</v>
      </c>
      <c r="B288" s="135" t="s">
        <v>130</v>
      </c>
      <c r="C288" s="148">
        <v>1789034.01</v>
      </c>
      <c r="D288" s="148"/>
      <c r="E288" s="148"/>
      <c r="F288" s="148">
        <v>1789034.01</v>
      </c>
      <c r="G288" s="148"/>
      <c r="H288" s="149"/>
      <c r="I288" s="149"/>
      <c r="J288" s="148"/>
    </row>
    <row r="289" spans="1:10" ht="12.75">
      <c r="A289" s="136">
        <v>4121</v>
      </c>
      <c r="B289" s="136" t="s">
        <v>94</v>
      </c>
      <c r="C289" s="150">
        <f>SUM(C287:C288)</f>
        <v>36249377.379999995</v>
      </c>
      <c r="D289" s="150">
        <f>SUM(D287:D288)</f>
        <v>34084544.45</v>
      </c>
      <c r="E289" s="150"/>
      <c r="F289" s="150">
        <f>SUM(F287:F288)</f>
        <v>2164832.93</v>
      </c>
      <c r="G289" s="150"/>
      <c r="H289" s="151"/>
      <c r="I289" s="151"/>
      <c r="J289" s="148"/>
    </row>
    <row r="290" spans="1:10" ht="12.75" hidden="1">
      <c r="A290" s="135">
        <v>412211</v>
      </c>
      <c r="B290" s="135" t="s">
        <v>14</v>
      </c>
      <c r="C290" s="148">
        <v>19266464.55</v>
      </c>
      <c r="D290" s="148">
        <v>19056358.82</v>
      </c>
      <c r="E290" s="148"/>
      <c r="F290" s="148">
        <v>210105.73</v>
      </c>
      <c r="G290" s="148"/>
      <c r="H290" s="149"/>
      <c r="I290" s="149"/>
      <c r="J290" s="148"/>
    </row>
    <row r="291" spans="1:10" ht="12.75">
      <c r="A291" s="136">
        <v>4122</v>
      </c>
      <c r="B291" s="136" t="s">
        <v>14</v>
      </c>
      <c r="C291" s="150">
        <f>SUM(C290)</f>
        <v>19266464.55</v>
      </c>
      <c r="D291" s="150">
        <f>SUM(D290)</f>
        <v>19056358.82</v>
      </c>
      <c r="E291" s="150"/>
      <c r="F291" s="150">
        <f>SUM(F290)</f>
        <v>210105.73</v>
      </c>
      <c r="G291" s="150"/>
      <c r="H291" s="151"/>
      <c r="I291" s="151"/>
      <c r="J291" s="148"/>
    </row>
    <row r="292" spans="1:10" ht="12.75" hidden="1">
      <c r="A292" s="135">
        <v>412311</v>
      </c>
      <c r="B292" s="135" t="s">
        <v>95</v>
      </c>
      <c r="C292" s="148">
        <v>2349568.78</v>
      </c>
      <c r="D292" s="148">
        <v>2323946.13</v>
      </c>
      <c r="E292" s="148"/>
      <c r="F292" s="148">
        <v>25622.65</v>
      </c>
      <c r="G292" s="148"/>
      <c r="H292" s="149"/>
      <c r="I292" s="149"/>
      <c r="J292" s="148"/>
    </row>
    <row r="293" spans="1:10" ht="12.75">
      <c r="A293" s="136">
        <v>4123</v>
      </c>
      <c r="B293" s="136" t="s">
        <v>96</v>
      </c>
      <c r="C293" s="150">
        <f>SUM(C292)</f>
        <v>2349568.78</v>
      </c>
      <c r="D293" s="150">
        <f>SUM(D292)</f>
        <v>2323946.13</v>
      </c>
      <c r="E293" s="150"/>
      <c r="F293" s="150">
        <f>SUM(F292)</f>
        <v>25622.65</v>
      </c>
      <c r="G293" s="150"/>
      <c r="H293" s="151"/>
      <c r="I293" s="151"/>
      <c r="J293" s="148"/>
    </row>
    <row r="294" spans="1:10" ht="12.75" hidden="1">
      <c r="A294" s="135">
        <v>413142</v>
      </c>
      <c r="B294" s="135" t="s">
        <v>185</v>
      </c>
      <c r="C294" s="148">
        <v>271.11</v>
      </c>
      <c r="D294" s="150"/>
      <c r="E294" s="150"/>
      <c r="F294" s="148">
        <v>271.11</v>
      </c>
      <c r="G294" s="150"/>
      <c r="H294" s="151"/>
      <c r="I294" s="151"/>
      <c r="J294" s="148"/>
    </row>
    <row r="295" spans="1:10" ht="12.75" hidden="1">
      <c r="A295" s="135">
        <v>413151</v>
      </c>
      <c r="B295" s="135" t="s">
        <v>15</v>
      </c>
      <c r="C295" s="148">
        <v>145204.38</v>
      </c>
      <c r="D295" s="148"/>
      <c r="E295" s="148"/>
      <c r="F295" s="148"/>
      <c r="G295" s="148">
        <v>145204.38</v>
      </c>
      <c r="H295" s="149"/>
      <c r="I295" s="149"/>
      <c r="J295" s="148"/>
    </row>
    <row r="296" spans="1:10" ht="12.75">
      <c r="A296" s="136">
        <v>4131</v>
      </c>
      <c r="B296" s="136" t="s">
        <v>97</v>
      </c>
      <c r="C296" s="150">
        <f>SUM(C294:C295)</f>
        <v>145475.49</v>
      </c>
      <c r="D296" s="150"/>
      <c r="E296" s="150"/>
      <c r="F296" s="150">
        <f>SUM(F294:F295)</f>
        <v>271.11</v>
      </c>
      <c r="G296" s="150">
        <f>SUM(G295)</f>
        <v>145204.38</v>
      </c>
      <c r="H296" s="151"/>
      <c r="I296" s="151"/>
      <c r="J296" s="148"/>
    </row>
    <row r="297" spans="1:10" ht="12.75" hidden="1">
      <c r="A297" s="135">
        <v>414111</v>
      </c>
      <c r="B297" s="135" t="s">
        <v>16</v>
      </c>
      <c r="C297" s="148">
        <v>5546610.92</v>
      </c>
      <c r="D297" s="148"/>
      <c r="E297" s="148"/>
      <c r="F297" s="148">
        <v>8225.24</v>
      </c>
      <c r="G297" s="148"/>
      <c r="H297" s="149">
        <v>5538385.68</v>
      </c>
      <c r="I297" s="149"/>
      <c r="J297" s="148"/>
    </row>
    <row r="298" spans="1:10" ht="12.75" hidden="1">
      <c r="A298" s="135">
        <v>414121</v>
      </c>
      <c r="B298" s="135" t="s">
        <v>17</v>
      </c>
      <c r="C298" s="148">
        <v>947530.31</v>
      </c>
      <c r="D298" s="148">
        <v>806630.88</v>
      </c>
      <c r="E298" s="148"/>
      <c r="F298" s="148"/>
      <c r="G298" s="148"/>
      <c r="H298" s="149">
        <v>140899.43</v>
      </c>
      <c r="I298" s="149"/>
      <c r="J298" s="148"/>
    </row>
    <row r="299" spans="1:10" ht="12.75" hidden="1">
      <c r="A299" s="135">
        <v>414131</v>
      </c>
      <c r="B299" s="135" t="s">
        <v>18</v>
      </c>
      <c r="C299" s="148">
        <v>243999.81</v>
      </c>
      <c r="D299" s="148"/>
      <c r="E299" s="148"/>
      <c r="F299" s="148">
        <v>65998.77</v>
      </c>
      <c r="G299" s="148"/>
      <c r="H299" s="149">
        <v>178001.04</v>
      </c>
      <c r="I299" s="149"/>
      <c r="J299" s="148"/>
    </row>
    <row r="300" spans="1:10" ht="12.75">
      <c r="A300" s="136">
        <v>4141</v>
      </c>
      <c r="B300" s="136" t="s">
        <v>98</v>
      </c>
      <c r="C300" s="150">
        <f>SUM(C297:C299)</f>
        <v>6738141.04</v>
      </c>
      <c r="D300" s="150">
        <f>SUM(D297:D299)</f>
        <v>806630.88</v>
      </c>
      <c r="E300" s="150"/>
      <c r="F300" s="150">
        <f>SUM(F297:F299)</f>
        <v>74224.01000000001</v>
      </c>
      <c r="G300" s="150"/>
      <c r="H300" s="151">
        <f>SUM(H297:H299)</f>
        <v>5857286.149999999</v>
      </c>
      <c r="I300" s="151"/>
      <c r="J300" s="148"/>
    </row>
    <row r="301" spans="1:10" ht="12.75" hidden="1">
      <c r="A301" s="135">
        <v>414311</v>
      </c>
      <c r="B301" s="135" t="s">
        <v>19</v>
      </c>
      <c r="C301" s="148">
        <v>3372205.4</v>
      </c>
      <c r="D301" s="148">
        <v>2371213</v>
      </c>
      <c r="E301" s="148"/>
      <c r="F301" s="148">
        <v>1000992.4</v>
      </c>
      <c r="G301" s="148"/>
      <c r="H301" s="149"/>
      <c r="I301" s="149"/>
      <c r="J301" s="148"/>
    </row>
    <row r="302" spans="1:10" ht="12.75" hidden="1">
      <c r="A302" s="135">
        <v>414314</v>
      </c>
      <c r="B302" s="135" t="s">
        <v>20</v>
      </c>
      <c r="C302" s="148">
        <v>356695.8</v>
      </c>
      <c r="D302" s="148"/>
      <c r="E302" s="148"/>
      <c r="F302" s="148">
        <v>356695.8</v>
      </c>
      <c r="G302" s="148"/>
      <c r="H302" s="149"/>
      <c r="I302" s="149"/>
      <c r="J302" s="148"/>
    </row>
    <row r="303" spans="1:10" ht="12.75">
      <c r="A303" s="136">
        <v>4143</v>
      </c>
      <c r="B303" s="136" t="s">
        <v>99</v>
      </c>
      <c r="C303" s="150">
        <f>SUM(C301:C302)</f>
        <v>3728901.1999999997</v>
      </c>
      <c r="D303" s="150">
        <f>SUM(D301:D302)</f>
        <v>2371213</v>
      </c>
      <c r="E303" s="150"/>
      <c r="F303" s="150">
        <f>SUM(F301:F302)</f>
        <v>1357688.2</v>
      </c>
      <c r="G303" s="150"/>
      <c r="H303" s="151"/>
      <c r="I303" s="151"/>
      <c r="J303" s="148"/>
    </row>
    <row r="304" spans="1:10" ht="12.75" hidden="1">
      <c r="A304" s="135">
        <v>414411</v>
      </c>
      <c r="B304" s="135" t="s">
        <v>186</v>
      </c>
      <c r="C304" s="148">
        <v>13000</v>
      </c>
      <c r="D304" s="150"/>
      <c r="E304" s="150"/>
      <c r="F304" s="148">
        <v>13000</v>
      </c>
      <c r="G304" s="150"/>
      <c r="H304" s="151"/>
      <c r="I304" s="151"/>
      <c r="J304" s="148"/>
    </row>
    <row r="305" spans="1:10" ht="12.75">
      <c r="A305" s="136">
        <v>4144</v>
      </c>
      <c r="B305" s="136" t="s">
        <v>186</v>
      </c>
      <c r="C305" s="150">
        <f>SUM(C304)</f>
        <v>13000</v>
      </c>
      <c r="D305" s="150"/>
      <c r="E305" s="150"/>
      <c r="F305" s="150">
        <f>SUM(F304)</f>
        <v>13000</v>
      </c>
      <c r="G305" s="150"/>
      <c r="H305" s="151"/>
      <c r="I305" s="151"/>
      <c r="J305" s="148"/>
    </row>
    <row r="306" spans="1:10" ht="12.75" hidden="1">
      <c r="A306" s="135">
        <v>415112</v>
      </c>
      <c r="B306" s="135" t="s">
        <v>21</v>
      </c>
      <c r="C306" s="148">
        <v>8170065.41</v>
      </c>
      <c r="D306" s="148">
        <v>7665950.47</v>
      </c>
      <c r="E306" s="148"/>
      <c r="F306" s="148">
        <v>504114.94</v>
      </c>
      <c r="G306" s="148"/>
      <c r="H306" s="149"/>
      <c r="I306" s="149"/>
      <c r="J306" s="148"/>
    </row>
    <row r="307" spans="1:10" ht="12.75">
      <c r="A307" s="136">
        <v>4151</v>
      </c>
      <c r="B307" s="136" t="s">
        <v>100</v>
      </c>
      <c r="C307" s="150">
        <f>SUM(C306)</f>
        <v>8170065.41</v>
      </c>
      <c r="D307" s="150">
        <f>SUM(D306)</f>
        <v>7665950.47</v>
      </c>
      <c r="E307" s="150"/>
      <c r="F307" s="150">
        <f>SUM(F306)</f>
        <v>504114.94</v>
      </c>
      <c r="G307" s="150"/>
      <c r="H307" s="151"/>
      <c r="I307" s="151"/>
      <c r="J307" s="148"/>
    </row>
    <row r="308" spans="1:10" ht="12.75" hidden="1">
      <c r="A308" s="135">
        <v>416111</v>
      </c>
      <c r="B308" s="135" t="s">
        <v>187</v>
      </c>
      <c r="C308" s="148">
        <v>6628561.18</v>
      </c>
      <c r="D308" s="148">
        <v>6628561.18</v>
      </c>
      <c r="E308" s="148"/>
      <c r="F308" s="148"/>
      <c r="G308" s="148"/>
      <c r="H308" s="151"/>
      <c r="I308" s="151"/>
      <c r="J308" s="148"/>
    </row>
    <row r="309" spans="1:10" ht="12.75">
      <c r="A309" s="136">
        <v>4161</v>
      </c>
      <c r="B309" s="136" t="s">
        <v>188</v>
      </c>
      <c r="C309" s="150">
        <f>SUM(C308)</f>
        <v>6628561.18</v>
      </c>
      <c r="D309" s="150">
        <f>SUM(D308)</f>
        <v>6628561.18</v>
      </c>
      <c r="E309" s="150"/>
      <c r="F309" s="150">
        <f>SUM(F308)</f>
        <v>0</v>
      </c>
      <c r="G309" s="150"/>
      <c r="H309" s="151"/>
      <c r="I309" s="151"/>
      <c r="J309" s="148"/>
    </row>
    <row r="310" spans="1:10" ht="24.75" hidden="1" thickBot="1">
      <c r="A310" s="226" t="s">
        <v>0</v>
      </c>
      <c r="B310" s="227" t="s">
        <v>1</v>
      </c>
      <c r="C310" s="142" t="s">
        <v>2</v>
      </c>
      <c r="D310" s="142" t="s">
        <v>3</v>
      </c>
      <c r="E310" s="154" t="s">
        <v>4</v>
      </c>
      <c r="F310" s="142" t="s">
        <v>134</v>
      </c>
      <c r="G310" s="155" t="s">
        <v>6</v>
      </c>
      <c r="H310" s="156" t="s">
        <v>268</v>
      </c>
      <c r="I310" s="157" t="s">
        <v>198</v>
      </c>
      <c r="J310" s="158" t="s">
        <v>182</v>
      </c>
    </row>
    <row r="311" spans="1:10" ht="12.75" hidden="1">
      <c r="A311" s="135">
        <v>421111</v>
      </c>
      <c r="B311" s="135" t="s">
        <v>22</v>
      </c>
      <c r="C311" s="148">
        <v>1570162.92</v>
      </c>
      <c r="D311" s="148">
        <v>1264258.73</v>
      </c>
      <c r="E311" s="148"/>
      <c r="F311" s="148">
        <v>290309.64</v>
      </c>
      <c r="G311" s="148">
        <v>15594.55</v>
      </c>
      <c r="H311" s="149"/>
      <c r="I311" s="149"/>
      <c r="J311" s="148"/>
    </row>
    <row r="312" spans="1:10" ht="12.75">
      <c r="A312" s="136">
        <v>4211</v>
      </c>
      <c r="B312" s="136" t="s">
        <v>101</v>
      </c>
      <c r="C312" s="150">
        <f aca="true" t="shared" si="1" ref="C312:I312">SUM(C311)</f>
        <v>1570162.92</v>
      </c>
      <c r="D312" s="150">
        <f t="shared" si="1"/>
        <v>1264258.73</v>
      </c>
      <c r="E312" s="150">
        <f t="shared" si="1"/>
        <v>0</v>
      </c>
      <c r="F312" s="150">
        <f t="shared" si="1"/>
        <v>290309.64</v>
      </c>
      <c r="G312" s="150">
        <f t="shared" si="1"/>
        <v>15594.55</v>
      </c>
      <c r="H312" s="151">
        <f t="shared" si="1"/>
        <v>0</v>
      </c>
      <c r="I312" s="151">
        <f t="shared" si="1"/>
        <v>0</v>
      </c>
      <c r="J312" s="148"/>
    </row>
    <row r="313" spans="1:10" ht="12.75" hidden="1">
      <c r="A313" s="135">
        <v>421211</v>
      </c>
      <c r="B313" s="135" t="s">
        <v>23</v>
      </c>
      <c r="C313" s="148">
        <v>5881442.85</v>
      </c>
      <c r="D313" s="148">
        <v>4565298.49</v>
      </c>
      <c r="E313" s="148"/>
      <c r="F313" s="148"/>
      <c r="G313" s="148">
        <v>1316144.36</v>
      </c>
      <c r="H313" s="149"/>
      <c r="I313" s="149"/>
      <c r="J313" s="148"/>
    </row>
    <row r="314" spans="1:10" ht="12.75" hidden="1">
      <c r="A314" s="135">
        <v>421225</v>
      </c>
      <c r="B314" s="135" t="s">
        <v>24</v>
      </c>
      <c r="C314" s="148">
        <v>5515606.94</v>
      </c>
      <c r="D314" s="148">
        <v>5515606.94</v>
      </c>
      <c r="E314" s="148"/>
      <c r="F314" s="148"/>
      <c r="G314" s="148"/>
      <c r="H314" s="149"/>
      <c r="I314" s="149"/>
      <c r="J314" s="148"/>
    </row>
    <row r="315" spans="1:10" ht="12.75">
      <c r="A315" s="136">
        <v>4212</v>
      </c>
      <c r="B315" s="136" t="s">
        <v>102</v>
      </c>
      <c r="C315" s="150">
        <f>SUM(C313:C314)</f>
        <v>11397049.79</v>
      </c>
      <c r="D315" s="150">
        <f>SUM(D313:D314)</f>
        <v>10080905.43</v>
      </c>
      <c r="E315" s="150"/>
      <c r="F315" s="150"/>
      <c r="G315" s="150">
        <f>SUM(G313:G314)</f>
        <v>1316144.36</v>
      </c>
      <c r="H315" s="151"/>
      <c r="I315" s="151"/>
      <c r="J315" s="148"/>
    </row>
    <row r="316" spans="1:10" ht="12.75" hidden="1">
      <c r="A316" s="135">
        <v>421311</v>
      </c>
      <c r="B316" s="135" t="s">
        <v>25</v>
      </c>
      <c r="C316" s="148">
        <v>1968432.57</v>
      </c>
      <c r="D316" s="148">
        <v>1560910.82</v>
      </c>
      <c r="E316" s="148">
        <v>368355.55</v>
      </c>
      <c r="F316" s="148"/>
      <c r="G316" s="148">
        <v>39166.2</v>
      </c>
      <c r="H316" s="149"/>
      <c r="I316" s="149"/>
      <c r="J316" s="148"/>
    </row>
    <row r="317" spans="1:10" ht="12.75" hidden="1">
      <c r="A317" s="135">
        <v>421321</v>
      </c>
      <c r="B317" s="135" t="s">
        <v>242</v>
      </c>
      <c r="C317" s="148">
        <v>125730</v>
      </c>
      <c r="D317" s="148">
        <v>125730</v>
      </c>
      <c r="E317" s="148"/>
      <c r="F317" s="148"/>
      <c r="G317" s="148"/>
      <c r="H317" s="149"/>
      <c r="I317" s="149"/>
      <c r="J317" s="148"/>
    </row>
    <row r="318" spans="1:10" ht="12.75" hidden="1">
      <c r="A318" s="135">
        <v>421324</v>
      </c>
      <c r="B318" s="135" t="s">
        <v>26</v>
      </c>
      <c r="C318" s="148">
        <v>1092225.06</v>
      </c>
      <c r="D318" s="148">
        <v>704593</v>
      </c>
      <c r="E318" s="148">
        <v>179173.7</v>
      </c>
      <c r="F318" s="148"/>
      <c r="G318" s="148">
        <v>208458.36</v>
      </c>
      <c r="H318" s="149"/>
      <c r="I318" s="149"/>
      <c r="J318" s="148"/>
    </row>
    <row r="319" spans="1:10" ht="12.75" hidden="1">
      <c r="A319" s="135">
        <v>421325</v>
      </c>
      <c r="B319" s="135" t="s">
        <v>222</v>
      </c>
      <c r="C319" s="148">
        <v>4500</v>
      </c>
      <c r="D319" s="148">
        <v>4500</v>
      </c>
      <c r="E319" s="148"/>
      <c r="F319" s="148"/>
      <c r="G319" s="148"/>
      <c r="H319" s="149"/>
      <c r="I319" s="149"/>
      <c r="J319" s="148"/>
    </row>
    <row r="320" spans="1:10" ht="12.75">
      <c r="A320" s="136">
        <v>4213</v>
      </c>
      <c r="B320" s="136" t="s">
        <v>103</v>
      </c>
      <c r="C320" s="150">
        <f>SUM(C316:C319)</f>
        <v>3190887.63</v>
      </c>
      <c r="D320" s="150">
        <f>SUM(D316:D319)</f>
        <v>2395733.8200000003</v>
      </c>
      <c r="E320" s="150">
        <f>SUM(E316:E318)</f>
        <v>547529.25</v>
      </c>
      <c r="F320" s="150">
        <f>SUM(F316:F318)</f>
        <v>0</v>
      </c>
      <c r="G320" s="150">
        <f>SUM(G316:G318)</f>
        <v>247624.56</v>
      </c>
      <c r="H320" s="151"/>
      <c r="I320" s="151"/>
      <c r="J320" s="148"/>
    </row>
    <row r="321" spans="1:10" ht="12.75" hidden="1">
      <c r="A321" s="135">
        <v>421411</v>
      </c>
      <c r="B321" s="135" t="s">
        <v>27</v>
      </c>
      <c r="C321" s="148">
        <v>661638.59</v>
      </c>
      <c r="D321" s="148">
        <v>505049.28</v>
      </c>
      <c r="E321" s="148">
        <v>145928.01</v>
      </c>
      <c r="F321" s="148"/>
      <c r="G321" s="148">
        <v>10661.3</v>
      </c>
      <c r="H321" s="149"/>
      <c r="I321" s="149"/>
      <c r="J321" s="148"/>
    </row>
    <row r="322" spans="1:10" ht="12.75" hidden="1">
      <c r="A322" s="135">
        <v>421412</v>
      </c>
      <c r="B322" s="135" t="s">
        <v>28</v>
      </c>
      <c r="C322" s="148">
        <v>53100</v>
      </c>
      <c r="D322" s="148"/>
      <c r="E322" s="148"/>
      <c r="F322" s="148">
        <v>53100</v>
      </c>
      <c r="G322" s="148"/>
      <c r="H322" s="149"/>
      <c r="I322" s="149"/>
      <c r="J322" s="148"/>
    </row>
    <row r="323" spans="1:10" ht="12.75" hidden="1">
      <c r="A323" s="135">
        <v>421414</v>
      </c>
      <c r="B323" s="135" t="s">
        <v>29</v>
      </c>
      <c r="C323" s="148">
        <v>579173.84</v>
      </c>
      <c r="D323" s="148"/>
      <c r="E323" s="148"/>
      <c r="F323" s="148">
        <v>579173.84</v>
      </c>
      <c r="G323" s="148"/>
      <c r="H323" s="149"/>
      <c r="I323" s="149"/>
      <c r="J323" s="148"/>
    </row>
    <row r="324" spans="1:10" ht="12.75" hidden="1">
      <c r="A324" s="135">
        <v>421419</v>
      </c>
      <c r="B324" s="135" t="s">
        <v>202</v>
      </c>
      <c r="C324" s="148">
        <v>7698.7</v>
      </c>
      <c r="D324" s="148"/>
      <c r="E324" s="148"/>
      <c r="F324" s="148">
        <v>7698.7</v>
      </c>
      <c r="G324" s="148"/>
      <c r="H324" s="149"/>
      <c r="I324" s="149"/>
      <c r="J324" s="148"/>
    </row>
    <row r="325" spans="1:10" ht="12.75" hidden="1">
      <c r="A325" s="135">
        <v>421421</v>
      </c>
      <c r="B325" s="135" t="s">
        <v>189</v>
      </c>
      <c r="C325" s="148">
        <v>21000</v>
      </c>
      <c r="D325" s="148">
        <v>15000</v>
      </c>
      <c r="E325" s="148"/>
      <c r="F325" s="148">
        <v>6000</v>
      </c>
      <c r="G325" s="148"/>
      <c r="H325" s="149"/>
      <c r="I325" s="149"/>
      <c r="J325" s="148"/>
    </row>
    <row r="326" spans="1:10" ht="12.75" hidden="1">
      <c r="A326" s="135">
        <v>421422</v>
      </c>
      <c r="B326" s="135" t="s">
        <v>31</v>
      </c>
      <c r="C326" s="148">
        <v>189537</v>
      </c>
      <c r="D326" s="148">
        <v>173187</v>
      </c>
      <c r="E326" s="148">
        <v>12695</v>
      </c>
      <c r="F326" s="148">
        <v>3655</v>
      </c>
      <c r="G326" s="148"/>
      <c r="H326" s="149"/>
      <c r="I326" s="149"/>
      <c r="J326" s="148"/>
    </row>
    <row r="327" spans="1:10" ht="12.75">
      <c r="A327" s="136">
        <v>4214</v>
      </c>
      <c r="B327" s="136" t="s">
        <v>104</v>
      </c>
      <c r="C327" s="150">
        <f>SUM(C321:C326)</f>
        <v>1512148.13</v>
      </c>
      <c r="D327" s="150">
        <f>SUM(D321:D326)</f>
        <v>693236.28</v>
      </c>
      <c r="E327" s="150">
        <f>SUM(E321:E326)</f>
        <v>158623.01</v>
      </c>
      <c r="F327" s="150">
        <f>SUM(F321:F326)</f>
        <v>649627.5399999999</v>
      </c>
      <c r="G327" s="150">
        <f>SUM(G321:G326)</f>
        <v>10661.3</v>
      </c>
      <c r="H327" s="151"/>
      <c r="I327" s="151"/>
      <c r="J327" s="148"/>
    </row>
    <row r="328" spans="1:10" ht="12.75" hidden="1">
      <c r="A328" s="228">
        <v>421511</v>
      </c>
      <c r="B328" s="229" t="s">
        <v>190</v>
      </c>
      <c r="C328" s="159">
        <v>108840.08</v>
      </c>
      <c r="D328" s="159">
        <v>81630.06</v>
      </c>
      <c r="E328" s="160">
        <v>27210.02</v>
      </c>
      <c r="F328" s="161"/>
      <c r="G328" s="162"/>
      <c r="H328" s="163"/>
      <c r="I328" s="164"/>
      <c r="J328" s="146"/>
    </row>
    <row r="329" spans="1:10" ht="12.75" hidden="1">
      <c r="A329" s="135">
        <v>421512</v>
      </c>
      <c r="B329" s="230" t="s">
        <v>32</v>
      </c>
      <c r="C329" s="148">
        <v>231926</v>
      </c>
      <c r="D329" s="148">
        <v>231926</v>
      </c>
      <c r="E329" s="148"/>
      <c r="F329" s="148"/>
      <c r="G329" s="148"/>
      <c r="H329" s="149"/>
      <c r="I329" s="149"/>
      <c r="J329" s="148"/>
    </row>
    <row r="330" spans="1:10" ht="12.75" hidden="1">
      <c r="A330" s="135">
        <v>421513</v>
      </c>
      <c r="B330" s="135" t="s">
        <v>33</v>
      </c>
      <c r="C330" s="148">
        <v>710241.58</v>
      </c>
      <c r="D330" s="148">
        <v>587981.16</v>
      </c>
      <c r="E330" s="148">
        <v>122260.42</v>
      </c>
      <c r="F330" s="148"/>
      <c r="G330" s="148"/>
      <c r="H330" s="149"/>
      <c r="I330" s="149"/>
      <c r="J330" s="148"/>
    </row>
    <row r="331" spans="1:10" ht="12.75" hidden="1">
      <c r="A331" s="135">
        <v>421519</v>
      </c>
      <c r="B331" s="135" t="s">
        <v>34</v>
      </c>
      <c r="C331" s="148">
        <v>104000</v>
      </c>
      <c r="D331" s="148">
        <v>104000</v>
      </c>
      <c r="E331" s="148"/>
      <c r="F331" s="148"/>
      <c r="G331" s="148"/>
      <c r="H331" s="149"/>
      <c r="I331" s="149"/>
      <c r="J331" s="148"/>
    </row>
    <row r="332" spans="1:10" ht="12.75" hidden="1">
      <c r="A332" s="135">
        <v>421521</v>
      </c>
      <c r="B332" s="135" t="s">
        <v>35</v>
      </c>
      <c r="C332" s="148">
        <v>437593.33</v>
      </c>
      <c r="D332" s="148">
        <v>344559.79</v>
      </c>
      <c r="E332" s="148">
        <v>93033.54</v>
      </c>
      <c r="F332" s="148"/>
      <c r="G332" s="148"/>
      <c r="H332" s="149"/>
      <c r="I332" s="149"/>
      <c r="J332" s="148"/>
    </row>
    <row r="333" spans="1:10" ht="12.75">
      <c r="A333" s="136">
        <v>4215</v>
      </c>
      <c r="B333" s="136" t="s">
        <v>105</v>
      </c>
      <c r="C333" s="150">
        <f>SUM(C328:C332)</f>
        <v>1592600.99</v>
      </c>
      <c r="D333" s="150">
        <f>SUM(D328:D332)</f>
        <v>1350097.01</v>
      </c>
      <c r="E333" s="150">
        <f>SUM(E328:E332)</f>
        <v>242503.97999999998</v>
      </c>
      <c r="F333" s="150">
        <f>SUM(F329:F332)</f>
        <v>0</v>
      </c>
      <c r="G333" s="150"/>
      <c r="H333" s="151"/>
      <c r="I333" s="151"/>
      <c r="J333" s="148"/>
    </row>
    <row r="334" spans="1:10" ht="12.75" hidden="1">
      <c r="A334" s="135">
        <v>422111</v>
      </c>
      <c r="B334" s="135" t="s">
        <v>36</v>
      </c>
      <c r="C334" s="148">
        <v>35196</v>
      </c>
      <c r="D334" s="148"/>
      <c r="E334" s="148"/>
      <c r="F334" s="148">
        <v>33337</v>
      </c>
      <c r="G334" s="148">
        <v>1859</v>
      </c>
      <c r="H334" s="149"/>
      <c r="I334" s="149"/>
      <c r="J334" s="148"/>
    </row>
    <row r="335" spans="1:10" ht="12.75" hidden="1">
      <c r="A335" s="135">
        <v>422121</v>
      </c>
      <c r="B335" s="135" t="s">
        <v>37</v>
      </c>
      <c r="C335" s="148">
        <v>139935.54</v>
      </c>
      <c r="D335" s="148"/>
      <c r="E335" s="148"/>
      <c r="F335" s="148">
        <v>135463.95</v>
      </c>
      <c r="G335" s="148">
        <v>4471.59</v>
      </c>
      <c r="H335" s="149"/>
      <c r="I335" s="149"/>
      <c r="J335" s="148"/>
    </row>
    <row r="336" spans="1:10" ht="12.75" hidden="1">
      <c r="A336" s="135">
        <v>422194</v>
      </c>
      <c r="B336" s="135" t="s">
        <v>38</v>
      </c>
      <c r="C336" s="148">
        <v>20057</v>
      </c>
      <c r="D336" s="148"/>
      <c r="E336" s="148"/>
      <c r="F336" s="148">
        <v>20057</v>
      </c>
      <c r="G336" s="148"/>
      <c r="H336" s="149"/>
      <c r="I336" s="149"/>
      <c r="J336" s="148"/>
    </row>
    <row r="337" spans="1:10" ht="12.75" hidden="1">
      <c r="A337" s="135">
        <v>422199</v>
      </c>
      <c r="B337" s="135" t="s">
        <v>39</v>
      </c>
      <c r="C337" s="148">
        <v>24800</v>
      </c>
      <c r="D337" s="148"/>
      <c r="E337" s="148"/>
      <c r="F337" s="148">
        <v>24800</v>
      </c>
      <c r="G337" s="148"/>
      <c r="H337" s="149"/>
      <c r="I337" s="149"/>
      <c r="J337" s="148"/>
    </row>
    <row r="338" spans="1:10" ht="12.75">
      <c r="A338" s="136">
        <v>4221</v>
      </c>
      <c r="B338" s="136" t="s">
        <v>106</v>
      </c>
      <c r="C338" s="150">
        <f>SUM(C334:C337)</f>
        <v>219988.54</v>
      </c>
      <c r="D338" s="150"/>
      <c r="E338" s="150"/>
      <c r="F338" s="150">
        <f>SUM(F334:F337)</f>
        <v>213657.95</v>
      </c>
      <c r="G338" s="150">
        <f>SUM(G334:G337)</f>
        <v>6330.59</v>
      </c>
      <c r="H338" s="151"/>
      <c r="I338" s="151"/>
      <c r="J338" s="148"/>
    </row>
    <row r="339" spans="1:10" ht="12.75" customHeight="1" hidden="1">
      <c r="A339" s="266">
        <v>423211</v>
      </c>
      <c r="B339" s="266" t="s">
        <v>266</v>
      </c>
      <c r="C339" s="267">
        <v>6720</v>
      </c>
      <c r="D339" s="267"/>
      <c r="E339" s="267"/>
      <c r="F339" s="267">
        <v>6720</v>
      </c>
      <c r="G339" s="267"/>
      <c r="H339" s="268"/>
      <c r="I339" s="268"/>
      <c r="J339" s="267"/>
    </row>
    <row r="340" spans="1:10" ht="12.75" customHeight="1" hidden="1">
      <c r="A340" s="135">
        <v>423221</v>
      </c>
      <c r="B340" s="135" t="s">
        <v>243</v>
      </c>
      <c r="C340" s="148">
        <v>5280</v>
      </c>
      <c r="D340" s="148">
        <v>5280</v>
      </c>
      <c r="E340" s="148"/>
      <c r="F340" s="148"/>
      <c r="G340" s="148"/>
      <c r="H340" s="149"/>
      <c r="I340" s="149"/>
      <c r="J340" s="148"/>
    </row>
    <row r="341" spans="1:10" ht="12.75" customHeight="1" hidden="1">
      <c r="A341" s="135">
        <v>423291</v>
      </c>
      <c r="B341" s="135" t="s">
        <v>40</v>
      </c>
      <c r="C341" s="148">
        <v>479618</v>
      </c>
      <c r="D341" s="148">
        <v>249018</v>
      </c>
      <c r="E341" s="148">
        <v>27000</v>
      </c>
      <c r="F341" s="148">
        <v>203600</v>
      </c>
      <c r="G341" s="148"/>
      <c r="H341" s="149"/>
      <c r="I341" s="149"/>
      <c r="J341" s="148"/>
    </row>
    <row r="342" spans="1:10" ht="12.75">
      <c r="A342" s="136">
        <v>4232</v>
      </c>
      <c r="B342" s="136" t="s">
        <v>107</v>
      </c>
      <c r="C342" s="150">
        <f>SUM(C339:C341)</f>
        <v>491618</v>
      </c>
      <c r="D342" s="150">
        <f>SUM(D339:D341)</f>
        <v>254298</v>
      </c>
      <c r="E342" s="150">
        <f>SUM(E339:E341)</f>
        <v>27000</v>
      </c>
      <c r="F342" s="150">
        <f>SUM(F339:F341)</f>
        <v>210320</v>
      </c>
      <c r="G342" s="150"/>
      <c r="H342" s="151"/>
      <c r="I342" s="151"/>
      <c r="J342" s="148"/>
    </row>
    <row r="343" spans="1:10" ht="12.75" hidden="1">
      <c r="A343" s="136"/>
      <c r="B343" s="136"/>
      <c r="C343" s="150"/>
      <c r="D343" s="150"/>
      <c r="E343" s="150"/>
      <c r="F343" s="150"/>
      <c r="G343" s="150"/>
      <c r="H343" s="151"/>
      <c r="I343" s="151"/>
      <c r="J343" s="148"/>
    </row>
    <row r="344" spans="1:10" ht="13.5" hidden="1" thickBot="1">
      <c r="A344" s="136"/>
      <c r="B344" s="136"/>
      <c r="C344" s="150"/>
      <c r="D344" s="150"/>
      <c r="E344" s="150"/>
      <c r="F344" s="150"/>
      <c r="G344" s="150"/>
      <c r="H344" s="151"/>
      <c r="I344" s="151"/>
      <c r="J344" s="148"/>
    </row>
    <row r="345" spans="1:10" ht="24.75" hidden="1" thickBot="1">
      <c r="A345" s="226" t="s">
        <v>0</v>
      </c>
      <c r="B345" s="227" t="s">
        <v>1</v>
      </c>
      <c r="C345" s="142" t="s">
        <v>2</v>
      </c>
      <c r="D345" s="142" t="s">
        <v>3</v>
      </c>
      <c r="E345" s="154" t="s">
        <v>4</v>
      </c>
      <c r="F345" s="167" t="s">
        <v>134</v>
      </c>
      <c r="G345" s="168" t="s">
        <v>6</v>
      </c>
      <c r="H345" s="169" t="s">
        <v>268</v>
      </c>
      <c r="I345" s="157" t="s">
        <v>198</v>
      </c>
      <c r="J345" s="158" t="s">
        <v>182</v>
      </c>
    </row>
    <row r="346" spans="1:10" ht="12.75" hidden="1">
      <c r="A346" s="135">
        <v>423311</v>
      </c>
      <c r="B346" s="135" t="s">
        <v>42</v>
      </c>
      <c r="C346" s="148">
        <v>370408</v>
      </c>
      <c r="D346" s="148"/>
      <c r="E346" s="148"/>
      <c r="F346" s="148">
        <v>370408</v>
      </c>
      <c r="G346" s="148"/>
      <c r="H346" s="149"/>
      <c r="I346" s="149"/>
      <c r="J346" s="148"/>
    </row>
    <row r="347" spans="1:10" ht="12.75" hidden="1">
      <c r="A347" s="135">
        <v>423321</v>
      </c>
      <c r="B347" s="135" t="s">
        <v>41</v>
      </c>
      <c r="C347" s="148">
        <v>149805</v>
      </c>
      <c r="D347" s="148"/>
      <c r="E347" s="148"/>
      <c r="F347" s="148">
        <v>149805</v>
      </c>
      <c r="G347" s="148"/>
      <c r="H347" s="149"/>
      <c r="I347" s="149"/>
      <c r="J347" s="148"/>
    </row>
    <row r="348" spans="1:10" ht="12.75" hidden="1">
      <c r="A348" s="135">
        <v>423391</v>
      </c>
      <c r="B348" s="135" t="s">
        <v>204</v>
      </c>
      <c r="C348" s="148">
        <v>292109.59</v>
      </c>
      <c r="D348" s="148"/>
      <c r="E348" s="148"/>
      <c r="F348" s="148">
        <v>292109.59</v>
      </c>
      <c r="G348" s="148"/>
      <c r="H348" s="149"/>
      <c r="I348" s="149"/>
      <c r="J348" s="148"/>
    </row>
    <row r="349" spans="1:10" ht="12.75" hidden="1">
      <c r="A349" s="135">
        <v>423399</v>
      </c>
      <c r="B349" s="135" t="s">
        <v>203</v>
      </c>
      <c r="C349" s="148">
        <v>92562.74</v>
      </c>
      <c r="D349" s="148"/>
      <c r="E349" s="148"/>
      <c r="F349" s="148">
        <v>92562.74</v>
      </c>
      <c r="G349" s="148"/>
      <c r="H349" s="149"/>
      <c r="I349" s="149"/>
      <c r="J349" s="148"/>
    </row>
    <row r="350" spans="1:10" ht="12.75">
      <c r="A350" s="136">
        <v>4233</v>
      </c>
      <c r="B350" s="136" t="s">
        <v>108</v>
      </c>
      <c r="C350" s="150">
        <f>SUM(C346:C349)</f>
        <v>904885.3300000001</v>
      </c>
      <c r="D350" s="150"/>
      <c r="E350" s="150"/>
      <c r="F350" s="150">
        <f>SUM(F346:F349)</f>
        <v>904885.3300000001</v>
      </c>
      <c r="G350" s="150"/>
      <c r="H350" s="151"/>
      <c r="I350" s="151"/>
      <c r="J350" s="148"/>
    </row>
    <row r="351" spans="1:10" ht="12.75" hidden="1">
      <c r="A351" s="135">
        <v>423421</v>
      </c>
      <c r="B351" s="135" t="s">
        <v>43</v>
      </c>
      <c r="C351" s="148">
        <v>144409.21</v>
      </c>
      <c r="D351" s="148"/>
      <c r="E351" s="148"/>
      <c r="F351" s="148">
        <v>144409.21</v>
      </c>
      <c r="G351" s="148"/>
      <c r="H351" s="149"/>
      <c r="I351" s="149"/>
      <c r="J351" s="148"/>
    </row>
    <row r="352" spans="1:10" ht="12.75" hidden="1">
      <c r="A352" s="231">
        <v>423431</v>
      </c>
      <c r="B352" s="231" t="s">
        <v>244</v>
      </c>
      <c r="C352" s="165">
        <v>4900</v>
      </c>
      <c r="D352" s="165"/>
      <c r="E352" s="165"/>
      <c r="F352" s="165">
        <v>4900</v>
      </c>
      <c r="G352" s="165"/>
      <c r="H352" s="166"/>
      <c r="I352" s="149"/>
      <c r="J352" s="148"/>
    </row>
    <row r="353" spans="1:10" ht="12.75" hidden="1">
      <c r="A353" s="231">
        <v>423432</v>
      </c>
      <c r="B353" s="231" t="s">
        <v>44</v>
      </c>
      <c r="C353" s="165">
        <v>263099.14</v>
      </c>
      <c r="D353" s="165"/>
      <c r="E353" s="165"/>
      <c r="F353" s="165">
        <v>263099.14</v>
      </c>
      <c r="G353" s="165"/>
      <c r="H353" s="166"/>
      <c r="I353" s="149"/>
      <c r="J353" s="148"/>
    </row>
    <row r="354" spans="1:10" ht="12.75" hidden="1">
      <c r="A354" s="231">
        <v>423449</v>
      </c>
      <c r="B354" s="231" t="s">
        <v>245</v>
      </c>
      <c r="C354" s="165">
        <v>30000</v>
      </c>
      <c r="D354" s="165"/>
      <c r="E354" s="165"/>
      <c r="F354" s="165">
        <v>30000</v>
      </c>
      <c r="G354" s="165"/>
      <c r="H354" s="166"/>
      <c r="I354" s="149"/>
      <c r="J354" s="148"/>
    </row>
    <row r="355" spans="1:10" ht="12.75">
      <c r="A355" s="136">
        <v>4234</v>
      </c>
      <c r="B355" s="136" t="s">
        <v>109</v>
      </c>
      <c r="C355" s="150">
        <f>SUM(C351:C354)</f>
        <v>442408.35</v>
      </c>
      <c r="D355" s="150"/>
      <c r="E355" s="150"/>
      <c r="F355" s="150">
        <f>SUM(F351:F354)</f>
        <v>442408.35</v>
      </c>
      <c r="G355" s="150"/>
      <c r="H355" s="151"/>
      <c r="I355" s="151"/>
      <c r="J355" s="148"/>
    </row>
    <row r="356" spans="1:10" ht="12.75" hidden="1">
      <c r="A356" s="135">
        <v>423539</v>
      </c>
      <c r="B356" s="135" t="s">
        <v>132</v>
      </c>
      <c r="C356" s="148">
        <v>44500</v>
      </c>
      <c r="D356" s="148"/>
      <c r="E356" s="148"/>
      <c r="F356" s="148">
        <v>44500</v>
      </c>
      <c r="G356" s="148"/>
      <c r="H356" s="149"/>
      <c r="I356" s="149"/>
      <c r="J356" s="148"/>
    </row>
    <row r="357" spans="1:10" ht="12.75" hidden="1">
      <c r="A357" s="135">
        <v>423591</v>
      </c>
      <c r="B357" s="135" t="s">
        <v>191</v>
      </c>
      <c r="C357" s="148">
        <v>481927.64</v>
      </c>
      <c r="D357" s="148"/>
      <c r="E357" s="148"/>
      <c r="F357" s="148">
        <v>481927.64</v>
      </c>
      <c r="G357" s="148"/>
      <c r="H357" s="149"/>
      <c r="I357" s="149"/>
      <c r="J357" s="148"/>
    </row>
    <row r="358" spans="1:10" ht="12.75" hidden="1">
      <c r="A358" s="135">
        <v>423599</v>
      </c>
      <c r="B358" s="135" t="s">
        <v>45</v>
      </c>
      <c r="C358" s="148">
        <v>3934677.58</v>
      </c>
      <c r="D358" s="148"/>
      <c r="E358" s="148"/>
      <c r="F358" s="148">
        <v>3782677.58</v>
      </c>
      <c r="G358" s="148">
        <v>152000</v>
      </c>
      <c r="H358" s="149"/>
      <c r="I358" s="149"/>
      <c r="J358" s="148"/>
    </row>
    <row r="359" spans="1:10" ht="12.75">
      <c r="A359" s="136">
        <v>4235</v>
      </c>
      <c r="B359" s="136" t="s">
        <v>110</v>
      </c>
      <c r="C359" s="150">
        <f>SUM(C356:C358)</f>
        <v>4461105.22</v>
      </c>
      <c r="D359" s="150">
        <f>SUM(D356:D358)</f>
        <v>0</v>
      </c>
      <c r="E359" s="150"/>
      <c r="F359" s="150">
        <f>SUM(F356:F358)</f>
        <v>4309105.22</v>
      </c>
      <c r="G359" s="150">
        <f>SUM(G356:G358)</f>
        <v>152000</v>
      </c>
      <c r="H359" s="151"/>
      <c r="I359" s="151"/>
      <c r="J359" s="148"/>
    </row>
    <row r="360" spans="1:10" ht="12.75" hidden="1">
      <c r="A360" s="135">
        <v>423611</v>
      </c>
      <c r="B360" s="135" t="s">
        <v>46</v>
      </c>
      <c r="C360" s="148">
        <v>1239902.63</v>
      </c>
      <c r="D360" s="148">
        <v>644590.7</v>
      </c>
      <c r="E360" s="148">
        <v>595311.93</v>
      </c>
      <c r="F360" s="148"/>
      <c r="G360" s="148"/>
      <c r="H360" s="149"/>
      <c r="I360" s="149"/>
      <c r="J360" s="148"/>
    </row>
    <row r="361" spans="1:10" ht="12.75">
      <c r="A361" s="136">
        <v>4236</v>
      </c>
      <c r="B361" s="136" t="s">
        <v>111</v>
      </c>
      <c r="C361" s="150">
        <f>SUM(C360)</f>
        <v>1239902.63</v>
      </c>
      <c r="D361" s="150">
        <f>SUM(D360)</f>
        <v>644590.7</v>
      </c>
      <c r="E361" s="150">
        <f>SUM(E360)</f>
        <v>595311.93</v>
      </c>
      <c r="F361" s="150"/>
      <c r="G361" s="150"/>
      <c r="H361" s="151"/>
      <c r="I361" s="151"/>
      <c r="J361" s="148"/>
    </row>
    <row r="362" spans="1:10" ht="12.75" hidden="1">
      <c r="A362" s="135">
        <v>423711</v>
      </c>
      <c r="B362" s="135" t="s">
        <v>47</v>
      </c>
      <c r="C362" s="148">
        <v>128342.77</v>
      </c>
      <c r="D362" s="148"/>
      <c r="E362" s="148"/>
      <c r="F362" s="148">
        <v>128342.77</v>
      </c>
      <c r="G362" s="148"/>
      <c r="H362" s="149"/>
      <c r="I362" s="149"/>
      <c r="J362" s="148"/>
    </row>
    <row r="363" spans="1:10" ht="12.75">
      <c r="A363" s="136">
        <v>4237</v>
      </c>
      <c r="B363" s="136" t="s">
        <v>47</v>
      </c>
      <c r="C363" s="150">
        <f>SUM(C362)</f>
        <v>128342.77</v>
      </c>
      <c r="D363" s="150"/>
      <c r="E363" s="150"/>
      <c r="F363" s="150">
        <f>SUM(F362)</f>
        <v>128342.77</v>
      </c>
      <c r="G363" s="150"/>
      <c r="H363" s="151"/>
      <c r="I363" s="151"/>
      <c r="J363" s="148"/>
    </row>
    <row r="364" spans="1:10" ht="12.75" hidden="1">
      <c r="A364" s="135">
        <v>423911</v>
      </c>
      <c r="B364" s="135" t="s">
        <v>48</v>
      </c>
      <c r="C364" s="148">
        <v>575630.4</v>
      </c>
      <c r="D364" s="148">
        <v>228195.4</v>
      </c>
      <c r="E364" s="148">
        <v>60295</v>
      </c>
      <c r="F364" s="148">
        <v>87140</v>
      </c>
      <c r="G364" s="148">
        <v>200000</v>
      </c>
      <c r="H364" s="149"/>
      <c r="I364" s="149"/>
      <c r="J364" s="148"/>
    </row>
    <row r="365" spans="1:10" ht="12.75">
      <c r="A365" s="136">
        <v>4239</v>
      </c>
      <c r="B365" s="136" t="s">
        <v>48</v>
      </c>
      <c r="C365" s="150">
        <f>SUM(C364)</f>
        <v>575630.4</v>
      </c>
      <c r="D365" s="150">
        <f>SUM(D364)</f>
        <v>228195.4</v>
      </c>
      <c r="E365" s="150">
        <f>SUM(E364)</f>
        <v>60295</v>
      </c>
      <c r="F365" s="150">
        <f>SUM(F364)</f>
        <v>87140</v>
      </c>
      <c r="G365" s="150">
        <f>SUM(G364)</f>
        <v>200000</v>
      </c>
      <c r="H365" s="151"/>
      <c r="I365" s="151"/>
      <c r="J365" s="148"/>
    </row>
    <row r="366" spans="1:10" ht="12.75" hidden="1">
      <c r="A366" s="135">
        <v>424311</v>
      </c>
      <c r="B366" s="135" t="s">
        <v>205</v>
      </c>
      <c r="C366" s="148">
        <v>3053046.47</v>
      </c>
      <c r="D366" s="150"/>
      <c r="E366" s="150"/>
      <c r="F366" s="148">
        <v>3053046.47</v>
      </c>
      <c r="G366" s="150"/>
      <c r="H366" s="151"/>
      <c r="I366" s="151"/>
      <c r="J366" s="148"/>
    </row>
    <row r="367" spans="1:10" ht="12.75" hidden="1">
      <c r="A367" s="135">
        <v>424331</v>
      </c>
      <c r="B367" s="135" t="s">
        <v>192</v>
      </c>
      <c r="C367" s="148">
        <v>365390.58</v>
      </c>
      <c r="D367" s="148">
        <v>138838.65</v>
      </c>
      <c r="E367" s="148"/>
      <c r="F367" s="148">
        <v>226551.93</v>
      </c>
      <c r="G367" s="148"/>
      <c r="H367" s="149"/>
      <c r="I367" s="149"/>
      <c r="J367" s="148"/>
    </row>
    <row r="368" spans="1:10" ht="12.75">
      <c r="A368" s="136">
        <v>4243</v>
      </c>
      <c r="B368" s="136" t="s">
        <v>112</v>
      </c>
      <c r="C368" s="150">
        <f>SUM(C366:C367)</f>
        <v>3418437.0500000003</v>
      </c>
      <c r="D368" s="150">
        <f>SUM(D366:D367)</f>
        <v>138838.65</v>
      </c>
      <c r="E368" s="150"/>
      <c r="F368" s="150">
        <f>SUM(F366:F367)</f>
        <v>3279598.4000000004</v>
      </c>
      <c r="G368" s="150"/>
      <c r="H368" s="151"/>
      <c r="I368" s="151"/>
      <c r="J368" s="148"/>
    </row>
    <row r="369" spans="1:10" ht="12.75" hidden="1">
      <c r="A369" s="135">
        <v>424631</v>
      </c>
      <c r="B369" s="135" t="s">
        <v>246</v>
      </c>
      <c r="C369" s="148">
        <v>7498.4</v>
      </c>
      <c r="D369" s="148"/>
      <c r="E369" s="148"/>
      <c r="F369" s="148">
        <v>7498.4</v>
      </c>
      <c r="G369" s="148"/>
      <c r="H369" s="149"/>
      <c r="I369" s="149"/>
      <c r="J369" s="148"/>
    </row>
    <row r="370" spans="1:10" ht="12.75">
      <c r="A370" s="136">
        <v>4246</v>
      </c>
      <c r="B370" s="136" t="s">
        <v>247</v>
      </c>
      <c r="C370" s="150">
        <f>SUM(C369)</f>
        <v>7498.4</v>
      </c>
      <c r="D370" s="150"/>
      <c r="E370" s="150"/>
      <c r="F370" s="150">
        <f>SUM(F369)</f>
        <v>7498.4</v>
      </c>
      <c r="G370" s="150"/>
      <c r="H370" s="151"/>
      <c r="I370" s="151"/>
      <c r="J370" s="148"/>
    </row>
    <row r="371" spans="1:10" ht="12.75" hidden="1">
      <c r="A371" s="135">
        <v>424911</v>
      </c>
      <c r="B371" s="135" t="s">
        <v>193</v>
      </c>
      <c r="C371" s="148">
        <v>356676.4</v>
      </c>
      <c r="D371" s="148">
        <v>143000</v>
      </c>
      <c r="E371" s="148">
        <v>24426</v>
      </c>
      <c r="F371" s="148">
        <v>189250.4</v>
      </c>
      <c r="G371" s="148"/>
      <c r="H371" s="149"/>
      <c r="I371" s="149"/>
      <c r="J371" s="148"/>
    </row>
    <row r="372" spans="1:10" ht="12.75">
      <c r="A372" s="136">
        <v>4249</v>
      </c>
      <c r="B372" s="136" t="s">
        <v>193</v>
      </c>
      <c r="C372" s="150">
        <f>SUM(C371)</f>
        <v>356676.4</v>
      </c>
      <c r="D372" s="150">
        <f>SUM(D371)</f>
        <v>143000</v>
      </c>
      <c r="E372" s="150">
        <f>SUM(E371)</f>
        <v>24426</v>
      </c>
      <c r="F372" s="150">
        <f>SUM(F371)</f>
        <v>189250.4</v>
      </c>
      <c r="G372" s="150"/>
      <c r="H372" s="151"/>
      <c r="I372" s="151"/>
      <c r="J372" s="150">
        <f>SUM(J371)</f>
        <v>0</v>
      </c>
    </row>
    <row r="373" spans="1:10" ht="12.75" hidden="1">
      <c r="A373" s="137"/>
      <c r="B373" s="137"/>
      <c r="C373" s="152"/>
      <c r="D373" s="152"/>
      <c r="E373" s="152"/>
      <c r="F373" s="152"/>
      <c r="G373" s="152"/>
      <c r="H373" s="152"/>
      <c r="I373" s="152"/>
      <c r="J373" s="152"/>
    </row>
    <row r="374" spans="1:10" ht="12.75" hidden="1">
      <c r="A374" s="137"/>
      <c r="B374" s="137"/>
      <c r="C374" s="152"/>
      <c r="D374" s="152"/>
      <c r="E374" s="152"/>
      <c r="F374" s="152"/>
      <c r="G374" s="152"/>
      <c r="H374" s="152"/>
      <c r="I374" s="152"/>
      <c r="J374" s="152"/>
    </row>
    <row r="375" spans="1:10" ht="12.75" hidden="1">
      <c r="A375" s="137"/>
      <c r="B375" s="137"/>
      <c r="C375" s="152"/>
      <c r="D375" s="152"/>
      <c r="E375" s="152"/>
      <c r="F375" s="152"/>
      <c r="G375" s="152"/>
      <c r="H375" s="152"/>
      <c r="I375" s="152"/>
      <c r="J375" s="152"/>
    </row>
    <row r="376" spans="1:10" ht="12.75" hidden="1">
      <c r="A376" s="137"/>
      <c r="B376" s="137"/>
      <c r="C376" s="152"/>
      <c r="D376" s="152"/>
      <c r="E376" s="152"/>
      <c r="F376" s="152"/>
      <c r="G376" s="152"/>
      <c r="H376" s="152"/>
      <c r="I376" s="152"/>
      <c r="J376" s="152"/>
    </row>
    <row r="377" spans="1:10" ht="12.75" hidden="1">
      <c r="A377" s="137"/>
      <c r="B377" s="137"/>
      <c r="C377" s="152"/>
      <c r="D377" s="152"/>
      <c r="E377" s="152"/>
      <c r="F377" s="152"/>
      <c r="G377" s="152"/>
      <c r="H377" s="152"/>
      <c r="I377" s="152"/>
      <c r="J377" s="152"/>
    </row>
    <row r="378" spans="1:10" ht="13.5" hidden="1" thickBot="1">
      <c r="A378" s="137"/>
      <c r="B378" s="137"/>
      <c r="C378" s="152"/>
      <c r="D378" s="152"/>
      <c r="E378" s="152"/>
      <c r="F378" s="152"/>
      <c r="G378" s="152"/>
      <c r="H378" s="152"/>
      <c r="I378" s="152"/>
      <c r="J378" s="152"/>
    </row>
    <row r="379" spans="1:10" ht="24.75" hidden="1" thickBot="1">
      <c r="A379" s="226" t="s">
        <v>0</v>
      </c>
      <c r="B379" s="227" t="s">
        <v>1</v>
      </c>
      <c r="C379" s="142" t="s">
        <v>2</v>
      </c>
      <c r="D379" s="142" t="s">
        <v>3</v>
      </c>
      <c r="E379" s="154" t="s">
        <v>4</v>
      </c>
      <c r="F379" s="167" t="s">
        <v>134</v>
      </c>
      <c r="G379" s="168" t="s">
        <v>6</v>
      </c>
      <c r="H379" s="169" t="s">
        <v>268</v>
      </c>
      <c r="I379" s="157" t="s">
        <v>198</v>
      </c>
      <c r="J379" s="158" t="s">
        <v>182</v>
      </c>
    </row>
    <row r="380" spans="1:10" ht="12.75" hidden="1">
      <c r="A380" s="135">
        <v>425111</v>
      </c>
      <c r="B380" s="135" t="s">
        <v>194</v>
      </c>
      <c r="C380" s="148">
        <v>3525</v>
      </c>
      <c r="D380" s="148">
        <v>1920</v>
      </c>
      <c r="E380" s="148">
        <v>1605</v>
      </c>
      <c r="F380" s="148"/>
      <c r="G380" s="148"/>
      <c r="H380" s="149"/>
      <c r="I380" s="149"/>
      <c r="J380" s="148"/>
    </row>
    <row r="381" spans="1:10" ht="12.75" hidden="1">
      <c r="A381" s="135">
        <v>425112</v>
      </c>
      <c r="B381" s="135" t="s">
        <v>50</v>
      </c>
      <c r="C381" s="148">
        <v>239750.39</v>
      </c>
      <c r="D381" s="148">
        <v>127520.94</v>
      </c>
      <c r="E381" s="148">
        <v>77216.2</v>
      </c>
      <c r="F381" s="148">
        <v>32239.25</v>
      </c>
      <c r="G381" s="148">
        <v>2774</v>
      </c>
      <c r="H381" s="149"/>
      <c r="I381" s="149"/>
      <c r="J381" s="148"/>
    </row>
    <row r="382" spans="1:10" ht="12.75" hidden="1">
      <c r="A382" s="135">
        <v>425113</v>
      </c>
      <c r="B382" s="135" t="s">
        <v>195</v>
      </c>
      <c r="C382" s="148">
        <v>46053.4</v>
      </c>
      <c r="D382" s="148">
        <v>37438.4</v>
      </c>
      <c r="E382" s="148">
        <v>1535</v>
      </c>
      <c r="F382" s="148"/>
      <c r="G382" s="148">
        <v>7080</v>
      </c>
      <c r="H382" s="149"/>
      <c r="I382" s="149"/>
      <c r="J382" s="148"/>
    </row>
    <row r="383" spans="1:10" ht="12.75" hidden="1">
      <c r="A383" s="135">
        <v>425115</v>
      </c>
      <c r="B383" s="135" t="s">
        <v>51</v>
      </c>
      <c r="C383" s="148">
        <v>251344.59</v>
      </c>
      <c r="D383" s="148">
        <v>109671.08</v>
      </c>
      <c r="E383" s="148">
        <v>11271</v>
      </c>
      <c r="F383" s="148"/>
      <c r="G383" s="148"/>
      <c r="H383" s="149"/>
      <c r="I383" s="149"/>
      <c r="J383" s="148">
        <v>130402.51</v>
      </c>
    </row>
    <row r="384" spans="1:10" ht="12.75" hidden="1">
      <c r="A384" s="135">
        <v>425117</v>
      </c>
      <c r="B384" s="135" t="s">
        <v>52</v>
      </c>
      <c r="C384" s="148">
        <v>172736</v>
      </c>
      <c r="D384" s="148">
        <v>126270</v>
      </c>
      <c r="E384" s="148">
        <v>46466</v>
      </c>
      <c r="F384" s="148"/>
      <c r="G384" s="148"/>
      <c r="H384" s="149"/>
      <c r="I384" s="149"/>
      <c r="J384" s="148"/>
    </row>
    <row r="385" spans="1:10" ht="12.75" hidden="1">
      <c r="A385" s="135">
        <v>425119</v>
      </c>
      <c r="B385" s="135" t="s">
        <v>206</v>
      </c>
      <c r="C385" s="148">
        <v>1127</v>
      </c>
      <c r="D385" s="148">
        <v>1127</v>
      </c>
      <c r="E385" s="148"/>
      <c r="F385" s="148"/>
      <c r="G385" s="148"/>
      <c r="H385" s="149"/>
      <c r="I385" s="149"/>
      <c r="J385" s="148"/>
    </row>
    <row r="386" spans="1:10" ht="12.75" hidden="1">
      <c r="A386" s="135">
        <v>425191</v>
      </c>
      <c r="B386" s="135" t="s">
        <v>207</v>
      </c>
      <c r="C386" s="148">
        <v>141937.64</v>
      </c>
      <c r="D386" s="148">
        <v>123352.64</v>
      </c>
      <c r="E386" s="148"/>
      <c r="F386" s="148">
        <v>18585</v>
      </c>
      <c r="G386" s="148"/>
      <c r="H386" s="149"/>
      <c r="I386" s="149"/>
      <c r="J386" s="148"/>
    </row>
    <row r="387" spans="1:10" ht="12.75">
      <c r="A387" s="136">
        <v>4251</v>
      </c>
      <c r="B387" s="136" t="s">
        <v>113</v>
      </c>
      <c r="C387" s="150">
        <f>SUM(C380:C386)</f>
        <v>856474.02</v>
      </c>
      <c r="D387" s="150">
        <f>SUM(D380:D386)</f>
        <v>527300.0599999999</v>
      </c>
      <c r="E387" s="150">
        <f>SUM(E380:E386)</f>
        <v>138093.2</v>
      </c>
      <c r="F387" s="150">
        <f>SUM(F381:F386)</f>
        <v>50824.25</v>
      </c>
      <c r="G387" s="170">
        <f>SUM(G380:G386)</f>
        <v>9854</v>
      </c>
      <c r="H387" s="151"/>
      <c r="I387" s="151"/>
      <c r="J387" s="150">
        <f>SUM(J380:J386)</f>
        <v>130402.51</v>
      </c>
    </row>
    <row r="388" spans="1:10" ht="12.75" hidden="1">
      <c r="A388" s="135">
        <v>425211</v>
      </c>
      <c r="B388" s="135" t="s">
        <v>53</v>
      </c>
      <c r="C388" s="148">
        <v>185697.53</v>
      </c>
      <c r="D388" s="148">
        <v>132600.93</v>
      </c>
      <c r="E388" s="148">
        <v>16839.6</v>
      </c>
      <c r="F388" s="148">
        <v>36257</v>
      </c>
      <c r="G388" s="148"/>
      <c r="H388" s="144"/>
      <c r="I388" s="149"/>
      <c r="J388" s="148"/>
    </row>
    <row r="389" spans="1:10" ht="12.75" hidden="1">
      <c r="A389" s="135">
        <v>425212</v>
      </c>
      <c r="B389" s="135" t="s">
        <v>54</v>
      </c>
      <c r="C389" s="148">
        <v>219836.67</v>
      </c>
      <c r="D389" s="148">
        <v>169755.87</v>
      </c>
      <c r="E389" s="148">
        <v>50080.8</v>
      </c>
      <c r="F389" s="148"/>
      <c r="G389" s="148"/>
      <c r="H389" s="149"/>
      <c r="I389" s="149"/>
      <c r="J389" s="148"/>
    </row>
    <row r="390" spans="1:10" ht="12.75" hidden="1">
      <c r="A390" s="135">
        <v>425213</v>
      </c>
      <c r="B390" s="135" t="s">
        <v>55</v>
      </c>
      <c r="C390" s="148">
        <v>4000</v>
      </c>
      <c r="D390" s="148">
        <v>4000</v>
      </c>
      <c r="E390" s="148"/>
      <c r="F390" s="148"/>
      <c r="G390" s="148"/>
      <c r="H390" s="149"/>
      <c r="I390" s="149"/>
      <c r="J390" s="148"/>
    </row>
    <row r="391" spans="1:10" ht="12.75" hidden="1">
      <c r="A391" s="135">
        <v>425219</v>
      </c>
      <c r="B391" s="135" t="s">
        <v>208</v>
      </c>
      <c r="C391" s="148">
        <v>13498.02</v>
      </c>
      <c r="D391" s="148">
        <v>13498.02</v>
      </c>
      <c r="E391" s="148"/>
      <c r="F391" s="148"/>
      <c r="G391" s="148"/>
      <c r="H391" s="149"/>
      <c r="I391" s="149"/>
      <c r="J391" s="148"/>
    </row>
    <row r="392" spans="1:10" ht="12.75" hidden="1">
      <c r="A392" s="135">
        <v>425221</v>
      </c>
      <c r="B392" s="135" t="s">
        <v>234</v>
      </c>
      <c r="C392" s="148">
        <v>68895</v>
      </c>
      <c r="D392" s="148">
        <v>67320</v>
      </c>
      <c r="E392" s="148"/>
      <c r="F392" s="148">
        <v>1575</v>
      </c>
      <c r="G392" s="148"/>
      <c r="H392" s="149"/>
      <c r="I392" s="149"/>
      <c r="J392" s="148"/>
    </row>
    <row r="393" spans="1:10" ht="12.75" hidden="1">
      <c r="A393" s="135">
        <v>425222</v>
      </c>
      <c r="B393" s="135" t="s">
        <v>235</v>
      </c>
      <c r="C393" s="148">
        <v>172356.3</v>
      </c>
      <c r="D393" s="148">
        <v>160873.22</v>
      </c>
      <c r="E393" s="148">
        <v>8320</v>
      </c>
      <c r="F393" s="148">
        <v>1257.49</v>
      </c>
      <c r="G393" s="148"/>
      <c r="H393" s="149"/>
      <c r="I393" s="149">
        <v>1905.59</v>
      </c>
      <c r="J393" s="148"/>
    </row>
    <row r="394" spans="1:10" ht="12.75" hidden="1">
      <c r="A394" s="135">
        <v>425226</v>
      </c>
      <c r="B394" s="135" t="s">
        <v>236</v>
      </c>
      <c r="C394" s="148">
        <v>18267</v>
      </c>
      <c r="D394" s="148">
        <v>5767</v>
      </c>
      <c r="E394" s="148">
        <v>12500</v>
      </c>
      <c r="F394" s="148"/>
      <c r="G394" s="148"/>
      <c r="H394" s="149"/>
      <c r="I394" s="149"/>
      <c r="J394" s="148"/>
    </row>
    <row r="395" spans="1:10" ht="12.75" hidden="1">
      <c r="A395" s="135">
        <v>425227</v>
      </c>
      <c r="B395" s="135" t="s">
        <v>225</v>
      </c>
      <c r="C395" s="148">
        <v>216400</v>
      </c>
      <c r="D395" s="148">
        <v>216400</v>
      </c>
      <c r="E395" s="148"/>
      <c r="F395" s="148"/>
      <c r="G395" s="148"/>
      <c r="H395" s="149"/>
      <c r="I395" s="149"/>
      <c r="J395" s="148"/>
    </row>
    <row r="396" spans="1:10" ht="12.75" hidden="1">
      <c r="A396" s="135">
        <v>425251</v>
      </c>
      <c r="B396" s="135" t="s">
        <v>59</v>
      </c>
      <c r="C396" s="148">
        <v>597550.12</v>
      </c>
      <c r="D396" s="148">
        <v>372151.12</v>
      </c>
      <c r="E396" s="148">
        <v>17280</v>
      </c>
      <c r="F396" s="148">
        <v>208119</v>
      </c>
      <c r="G396" s="148"/>
      <c r="H396" s="149"/>
      <c r="I396" s="149"/>
      <c r="J396" s="148"/>
    </row>
    <row r="397" spans="1:10" ht="12.75" hidden="1">
      <c r="A397" s="135">
        <v>425252</v>
      </c>
      <c r="B397" s="135" t="s">
        <v>60</v>
      </c>
      <c r="C397" s="148">
        <v>35164</v>
      </c>
      <c r="D397" s="148">
        <v>35164</v>
      </c>
      <c r="E397" s="148"/>
      <c r="F397" s="148"/>
      <c r="G397" s="148"/>
      <c r="H397" s="149"/>
      <c r="I397" s="149"/>
      <c r="J397" s="148"/>
    </row>
    <row r="398" spans="1:10" ht="12.75" hidden="1">
      <c r="A398" s="135">
        <v>425253</v>
      </c>
      <c r="B398" s="135" t="s">
        <v>223</v>
      </c>
      <c r="C398" s="148">
        <v>2312.8</v>
      </c>
      <c r="D398" s="148"/>
      <c r="E398" s="148"/>
      <c r="F398" s="148">
        <v>2312.8</v>
      </c>
      <c r="G398" s="148"/>
      <c r="H398" s="149"/>
      <c r="I398" s="149"/>
      <c r="J398" s="148"/>
    </row>
    <row r="399" spans="1:10" ht="12.75" hidden="1">
      <c r="A399" s="135">
        <v>425281</v>
      </c>
      <c r="B399" s="135" t="s">
        <v>61</v>
      </c>
      <c r="C399" s="148">
        <v>25440</v>
      </c>
      <c r="D399" s="148">
        <v>21880</v>
      </c>
      <c r="E399" s="148"/>
      <c r="F399" s="148"/>
      <c r="G399" s="148">
        <v>3560</v>
      </c>
      <c r="H399" s="149"/>
      <c r="I399" s="149"/>
      <c r="J399" s="148"/>
    </row>
    <row r="400" spans="1:10" ht="12.75" hidden="1">
      <c r="A400" s="135">
        <v>425291</v>
      </c>
      <c r="B400" s="135" t="s">
        <v>62</v>
      </c>
      <c r="C400" s="148">
        <v>34650</v>
      </c>
      <c r="D400" s="148">
        <v>34200</v>
      </c>
      <c r="E400" s="148"/>
      <c r="F400" s="148">
        <v>450</v>
      </c>
      <c r="G400" s="148"/>
      <c r="H400" s="149"/>
      <c r="I400" s="149"/>
      <c r="J400" s="148"/>
    </row>
    <row r="401" spans="1:10" ht="12.75">
      <c r="A401" s="136">
        <v>4252</v>
      </c>
      <c r="B401" s="136" t="s">
        <v>114</v>
      </c>
      <c r="C401" s="150">
        <f>SUM(C388:C400)</f>
        <v>1594067.4400000002</v>
      </c>
      <c r="D401" s="150">
        <f>SUM(D388:D400)</f>
        <v>1233610.1600000001</v>
      </c>
      <c r="E401" s="150">
        <f>SUM(E388:E400)</f>
        <v>105020.4</v>
      </c>
      <c r="F401" s="150">
        <f>SUM(F388:F400)</f>
        <v>249971.28999999998</v>
      </c>
      <c r="G401" s="150">
        <f>SUM(G388:G400)</f>
        <v>3560</v>
      </c>
      <c r="H401" s="151"/>
      <c r="I401" s="151">
        <f>SUM(I388:I400)</f>
        <v>1905.59</v>
      </c>
      <c r="J401" s="148"/>
    </row>
    <row r="402" spans="1:10" ht="12.75" hidden="1">
      <c r="A402" s="135">
        <v>426111</v>
      </c>
      <c r="B402" s="135" t="s">
        <v>63</v>
      </c>
      <c r="C402" s="148">
        <v>3219884.23</v>
      </c>
      <c r="D402" s="148">
        <v>1816894.25</v>
      </c>
      <c r="E402" s="148">
        <v>1385997.98</v>
      </c>
      <c r="F402" s="148">
        <v>16992</v>
      </c>
      <c r="G402" s="148"/>
      <c r="H402" s="149"/>
      <c r="I402" s="147"/>
      <c r="J402" s="146"/>
    </row>
    <row r="403" spans="1:10" ht="12.75" hidden="1">
      <c r="A403" s="135">
        <v>426121</v>
      </c>
      <c r="B403" s="135" t="s">
        <v>133</v>
      </c>
      <c r="C403" s="148">
        <v>980979</v>
      </c>
      <c r="D403" s="148">
        <v>430464</v>
      </c>
      <c r="E403" s="148">
        <v>48720</v>
      </c>
      <c r="F403" s="148">
        <v>501795</v>
      </c>
      <c r="G403" s="148"/>
      <c r="H403" s="149"/>
      <c r="I403" s="149"/>
      <c r="J403" s="148"/>
    </row>
    <row r="404" spans="1:10" ht="12.75" hidden="1">
      <c r="A404" s="135">
        <v>426124</v>
      </c>
      <c r="B404" s="135" t="s">
        <v>209</v>
      </c>
      <c r="C404" s="148">
        <v>60200</v>
      </c>
      <c r="D404" s="148"/>
      <c r="E404" s="148"/>
      <c r="F404" s="148">
        <v>60200</v>
      </c>
      <c r="G404" s="148"/>
      <c r="H404" s="149"/>
      <c r="I404" s="149"/>
      <c r="J404" s="148"/>
    </row>
    <row r="405" spans="1:10" ht="12.75" hidden="1">
      <c r="A405" s="135">
        <v>426129</v>
      </c>
      <c r="B405" s="135" t="s">
        <v>64</v>
      </c>
      <c r="C405" s="148">
        <v>25600</v>
      </c>
      <c r="D405" s="148"/>
      <c r="E405" s="148"/>
      <c r="F405" s="148">
        <v>25600</v>
      </c>
      <c r="G405" s="148"/>
      <c r="H405" s="149"/>
      <c r="I405" s="149"/>
      <c r="J405" s="148"/>
    </row>
    <row r="406" spans="1:10" ht="12.75" hidden="1">
      <c r="A406" s="135">
        <v>426191</v>
      </c>
      <c r="B406" s="135" t="s">
        <v>224</v>
      </c>
      <c r="C406" s="148">
        <v>1400</v>
      </c>
      <c r="D406" s="148"/>
      <c r="E406" s="148"/>
      <c r="F406" s="148">
        <v>1400</v>
      </c>
      <c r="G406" s="148"/>
      <c r="H406" s="149"/>
      <c r="I406" s="149"/>
      <c r="J406" s="148"/>
    </row>
    <row r="407" spans="1:10" ht="12.75">
      <c r="A407" s="136">
        <v>4261</v>
      </c>
      <c r="B407" s="136" t="s">
        <v>115</v>
      </c>
      <c r="C407" s="150">
        <f>SUM(C402:C406)</f>
        <v>4288063.23</v>
      </c>
      <c r="D407" s="150">
        <f>SUM(D402:D405)</f>
        <v>2247358.25</v>
      </c>
      <c r="E407" s="150">
        <f>SUM(E402:E405)</f>
        <v>1434717.98</v>
      </c>
      <c r="F407" s="150">
        <f>SUM(F402:F406)</f>
        <v>605987</v>
      </c>
      <c r="G407" s="150"/>
      <c r="H407" s="151"/>
      <c r="I407" s="151"/>
      <c r="J407" s="148"/>
    </row>
    <row r="408" spans="1:10" ht="12.75" hidden="1">
      <c r="A408" s="135">
        <v>426311</v>
      </c>
      <c r="B408" s="135" t="s">
        <v>65</v>
      </c>
      <c r="C408" s="148">
        <v>491790.02</v>
      </c>
      <c r="D408" s="148"/>
      <c r="E408" s="148"/>
      <c r="F408" s="148">
        <v>491790.02</v>
      </c>
      <c r="G408" s="148"/>
      <c r="H408" s="149"/>
      <c r="I408" s="149"/>
      <c r="J408" s="148"/>
    </row>
    <row r="409" spans="1:10" ht="13.5" thickBot="1">
      <c r="A409" s="136">
        <v>4263</v>
      </c>
      <c r="B409" s="136" t="s">
        <v>116</v>
      </c>
      <c r="C409" s="150">
        <f>SUM(C408)</f>
        <v>491790.02</v>
      </c>
      <c r="D409" s="150"/>
      <c r="E409" s="150"/>
      <c r="F409" s="150">
        <f>SUM(F408)</f>
        <v>491790.02</v>
      </c>
      <c r="G409" s="150"/>
      <c r="H409" s="151"/>
      <c r="I409" s="151"/>
      <c r="J409" s="148"/>
    </row>
    <row r="410" spans="1:10" ht="12.75" hidden="1">
      <c r="A410" s="135">
        <v>426411</v>
      </c>
      <c r="B410" s="135" t="s">
        <v>66</v>
      </c>
      <c r="C410" s="148">
        <v>9532932.36</v>
      </c>
      <c r="D410" s="148">
        <v>9532932.36</v>
      </c>
      <c r="E410" s="148"/>
      <c r="F410" s="148"/>
      <c r="G410" s="148"/>
      <c r="H410" s="149"/>
      <c r="I410" s="149"/>
      <c r="J410" s="148"/>
    </row>
    <row r="411" spans="1:10" ht="12.75" hidden="1">
      <c r="A411" s="135">
        <v>426413</v>
      </c>
      <c r="B411" s="135" t="s">
        <v>68</v>
      </c>
      <c r="C411" s="148">
        <v>20827</v>
      </c>
      <c r="D411" s="148">
        <v>20827</v>
      </c>
      <c r="E411" s="148"/>
      <c r="F411" s="148"/>
      <c r="G411" s="148"/>
      <c r="H411" s="149"/>
      <c r="I411" s="149"/>
      <c r="J411" s="148"/>
    </row>
    <row r="412" spans="1:10" ht="12.75" hidden="1">
      <c r="A412" s="135">
        <v>426491</v>
      </c>
      <c r="B412" s="135" t="s">
        <v>69</v>
      </c>
      <c r="C412" s="148">
        <v>877527.7</v>
      </c>
      <c r="D412" s="148">
        <v>751371.14</v>
      </c>
      <c r="E412" s="148">
        <v>66302.56</v>
      </c>
      <c r="F412" s="148">
        <v>59854</v>
      </c>
      <c r="G412" s="148"/>
      <c r="H412" s="149"/>
      <c r="I412" s="149"/>
      <c r="J412" s="148"/>
    </row>
    <row r="413" spans="1:10" ht="25.5" customHeight="1" thickBot="1">
      <c r="A413" s="12" t="s">
        <v>0</v>
      </c>
      <c r="B413" s="12" t="s">
        <v>1</v>
      </c>
      <c r="C413" s="12" t="s">
        <v>2</v>
      </c>
      <c r="D413" s="12" t="s">
        <v>3</v>
      </c>
      <c r="E413" s="263" t="s">
        <v>4</v>
      </c>
      <c r="F413" s="12" t="s">
        <v>134</v>
      </c>
      <c r="G413" s="14" t="s">
        <v>6</v>
      </c>
      <c r="H413" s="91" t="s">
        <v>197</v>
      </c>
      <c r="I413" s="97" t="s">
        <v>198</v>
      </c>
      <c r="J413" s="60" t="s">
        <v>182</v>
      </c>
    </row>
    <row r="414" spans="1:10" ht="12.75">
      <c r="A414" s="136">
        <v>4264</v>
      </c>
      <c r="B414" s="136" t="s">
        <v>117</v>
      </c>
      <c r="C414" s="150">
        <f>SUM(C410:C412)</f>
        <v>10431287.059999999</v>
      </c>
      <c r="D414" s="150">
        <f>SUM(D410:D412)</f>
        <v>10305130.5</v>
      </c>
      <c r="E414" s="150">
        <f>SUM(E410:E412)</f>
        <v>66302.56</v>
      </c>
      <c r="F414" s="150">
        <f>SUM(F410:F412)</f>
        <v>59854</v>
      </c>
      <c r="G414" s="150"/>
      <c r="H414" s="151"/>
      <c r="I414" s="151"/>
      <c r="J414" s="148"/>
    </row>
    <row r="415" spans="1:10" ht="24.75" hidden="1" thickBot="1">
      <c r="A415" s="227" t="s">
        <v>0</v>
      </c>
      <c r="B415" s="227" t="s">
        <v>1</v>
      </c>
      <c r="C415" s="142" t="s">
        <v>2</v>
      </c>
      <c r="D415" s="142" t="s">
        <v>3</v>
      </c>
      <c r="E415" s="154" t="s">
        <v>4</v>
      </c>
      <c r="F415" s="142" t="s">
        <v>134</v>
      </c>
      <c r="G415" s="155" t="s">
        <v>6</v>
      </c>
      <c r="H415" s="171" t="s">
        <v>268</v>
      </c>
      <c r="I415" s="157" t="s">
        <v>198</v>
      </c>
      <c r="J415" s="158" t="s">
        <v>182</v>
      </c>
    </row>
    <row r="416" spans="1:10" ht="12.75" hidden="1">
      <c r="A416" s="135">
        <v>4267111</v>
      </c>
      <c r="B416" s="135" t="s">
        <v>71</v>
      </c>
      <c r="C416" s="148">
        <v>5205956.85</v>
      </c>
      <c r="D416" s="148">
        <v>4620892.56</v>
      </c>
      <c r="E416" s="148"/>
      <c r="F416" s="148">
        <v>585064.29</v>
      </c>
      <c r="G416" s="148"/>
      <c r="H416" s="149"/>
      <c r="I416" s="149"/>
      <c r="J416" s="148"/>
    </row>
    <row r="417" spans="1:10" ht="12.75" hidden="1">
      <c r="A417" s="135">
        <v>4267112</v>
      </c>
      <c r="B417" s="135" t="s">
        <v>210</v>
      </c>
      <c r="C417" s="148">
        <v>773445.08</v>
      </c>
      <c r="D417" s="148">
        <v>700995.44</v>
      </c>
      <c r="E417" s="148"/>
      <c r="F417" s="148">
        <v>72449.64</v>
      </c>
      <c r="G417" s="148"/>
      <c r="H417" s="149"/>
      <c r="I417" s="149"/>
      <c r="J417" s="148"/>
    </row>
    <row r="418" spans="1:10" ht="12.75" hidden="1">
      <c r="A418" s="135">
        <v>4267113</v>
      </c>
      <c r="B418" s="135" t="s">
        <v>72</v>
      </c>
      <c r="C418" s="148">
        <v>2107309.29</v>
      </c>
      <c r="D418" s="148"/>
      <c r="E418" s="148">
        <v>53395</v>
      </c>
      <c r="F418" s="148">
        <v>2053914.29</v>
      </c>
      <c r="G418" s="148"/>
      <c r="H418" s="149"/>
      <c r="I418" s="149"/>
      <c r="J418" s="148"/>
    </row>
    <row r="419" spans="1:10" ht="12.75" hidden="1">
      <c r="A419" s="135">
        <v>426721</v>
      </c>
      <c r="B419" s="135" t="s">
        <v>73</v>
      </c>
      <c r="C419" s="148">
        <v>6215623.28</v>
      </c>
      <c r="D419" s="148">
        <v>4103529.52</v>
      </c>
      <c r="E419" s="148"/>
      <c r="F419" s="148">
        <v>2112093.76</v>
      </c>
      <c r="G419" s="148"/>
      <c r="H419" s="149"/>
      <c r="I419" s="149"/>
      <c r="J419" s="148"/>
    </row>
    <row r="420" spans="1:10" ht="12.75" hidden="1">
      <c r="A420" s="135">
        <v>4267511</v>
      </c>
      <c r="B420" s="135" t="s">
        <v>75</v>
      </c>
      <c r="C420" s="148">
        <v>9600731.28</v>
      </c>
      <c r="D420" s="148">
        <v>8454662.82</v>
      </c>
      <c r="E420" s="148"/>
      <c r="F420" s="148">
        <v>1146068.46</v>
      </c>
      <c r="G420" s="148"/>
      <c r="H420" s="149"/>
      <c r="I420" s="149"/>
      <c r="J420" s="148"/>
    </row>
    <row r="421" spans="1:10" ht="12.75" hidden="1">
      <c r="A421" s="135">
        <v>4267512</v>
      </c>
      <c r="B421" s="135" t="s">
        <v>74</v>
      </c>
      <c r="C421" s="148">
        <v>2013463.87</v>
      </c>
      <c r="D421" s="148">
        <v>2013463.87</v>
      </c>
      <c r="E421" s="148"/>
      <c r="F421" s="148"/>
      <c r="G421" s="148"/>
      <c r="H421" s="149"/>
      <c r="I421" s="149"/>
      <c r="J421" s="148"/>
    </row>
    <row r="422" spans="1:10" ht="12.75">
      <c r="A422" s="136">
        <v>4267</v>
      </c>
      <c r="B422" s="136" t="s">
        <v>118</v>
      </c>
      <c r="C422" s="150">
        <f>SUM(C416:C421)</f>
        <v>25916529.650000002</v>
      </c>
      <c r="D422" s="150">
        <f>SUM(D416:D421)</f>
        <v>19893544.21</v>
      </c>
      <c r="E422" s="150">
        <f>SUM(E416:E421)</f>
        <v>53395</v>
      </c>
      <c r="F422" s="150">
        <f>SUM(F416:F421)</f>
        <v>5969590.44</v>
      </c>
      <c r="G422" s="150"/>
      <c r="H422" s="151"/>
      <c r="I422" s="151"/>
      <c r="J422" s="148"/>
    </row>
    <row r="423" spans="1:10" ht="12.75" hidden="1">
      <c r="A423" s="135">
        <v>426811</v>
      </c>
      <c r="B423" s="135" t="s">
        <v>76</v>
      </c>
      <c r="C423" s="148"/>
      <c r="D423" s="148"/>
      <c r="E423" s="148"/>
      <c r="F423" s="148"/>
      <c r="G423" s="148"/>
      <c r="H423" s="149"/>
      <c r="I423" s="149"/>
      <c r="J423" s="148"/>
    </row>
    <row r="424" spans="1:10" ht="12.75" hidden="1">
      <c r="A424" s="135">
        <v>426812</v>
      </c>
      <c r="B424" s="135" t="s">
        <v>77</v>
      </c>
      <c r="C424" s="148">
        <v>92248.18</v>
      </c>
      <c r="D424" s="148">
        <v>89648.18</v>
      </c>
      <c r="E424" s="148">
        <v>2600</v>
      </c>
      <c r="F424" s="148"/>
      <c r="G424" s="148"/>
      <c r="H424" s="149"/>
      <c r="I424" s="149"/>
      <c r="J424" s="148"/>
    </row>
    <row r="425" spans="1:10" ht="12.75" hidden="1">
      <c r="A425" s="135">
        <v>426819</v>
      </c>
      <c r="B425" s="135" t="s">
        <v>78</v>
      </c>
      <c r="C425" s="148">
        <v>1259733.4</v>
      </c>
      <c r="D425" s="148">
        <v>803574.4</v>
      </c>
      <c r="E425" s="148">
        <v>456159</v>
      </c>
      <c r="F425" s="148"/>
      <c r="G425" s="148"/>
      <c r="H425" s="149"/>
      <c r="I425" s="149"/>
      <c r="J425" s="148"/>
    </row>
    <row r="426" spans="1:10" ht="12.75">
      <c r="A426" s="136">
        <v>4268</v>
      </c>
      <c r="B426" s="136" t="s">
        <v>119</v>
      </c>
      <c r="C426" s="150">
        <f>SUM(C423:C425)</f>
        <v>1351981.5799999998</v>
      </c>
      <c r="D426" s="150">
        <f>SUM(D423:D425)</f>
        <v>893222.5800000001</v>
      </c>
      <c r="E426" s="150">
        <f>SUM(E423:E425)</f>
        <v>458759</v>
      </c>
      <c r="F426" s="150"/>
      <c r="G426" s="150"/>
      <c r="H426" s="151"/>
      <c r="I426" s="151"/>
      <c r="J426" s="148"/>
    </row>
    <row r="427" spans="1:10" ht="12.75" hidden="1">
      <c r="A427" s="135">
        <v>426911</v>
      </c>
      <c r="B427" s="135" t="s">
        <v>79</v>
      </c>
      <c r="C427" s="148">
        <v>174756.86</v>
      </c>
      <c r="D427" s="148">
        <v>158894.54</v>
      </c>
      <c r="E427" s="148"/>
      <c r="F427" s="148">
        <v>15862.32</v>
      </c>
      <c r="G427" s="148"/>
      <c r="H427" s="149"/>
      <c r="I427" s="149"/>
      <c r="J427" s="148"/>
    </row>
    <row r="428" spans="1:10" ht="12.75" hidden="1">
      <c r="A428" s="135">
        <v>426913</v>
      </c>
      <c r="B428" s="135" t="s">
        <v>80</v>
      </c>
      <c r="C428" s="148">
        <v>915535.62</v>
      </c>
      <c r="D428" s="148">
        <v>252999.2</v>
      </c>
      <c r="E428" s="148">
        <v>33631.9</v>
      </c>
      <c r="F428" s="148">
        <v>628904.52</v>
      </c>
      <c r="G428" s="148"/>
      <c r="H428" s="149"/>
      <c r="I428" s="149"/>
      <c r="J428" s="148"/>
    </row>
    <row r="429" spans="1:10" ht="12.75" hidden="1">
      <c r="A429" s="135">
        <v>426919</v>
      </c>
      <c r="B429" s="135" t="s">
        <v>81</v>
      </c>
      <c r="C429" s="148">
        <v>514064.52</v>
      </c>
      <c r="D429" s="148">
        <v>281690.47</v>
      </c>
      <c r="E429" s="148"/>
      <c r="F429" s="148">
        <v>232374.05</v>
      </c>
      <c r="G429" s="148"/>
      <c r="H429" s="149"/>
      <c r="I429" s="149"/>
      <c r="J429" s="148"/>
    </row>
    <row r="430" spans="1:10" ht="12.75">
      <c r="A430" s="136">
        <v>4269</v>
      </c>
      <c r="B430" s="136" t="s">
        <v>120</v>
      </c>
      <c r="C430" s="150">
        <f>SUM(C427:C429)</f>
        <v>1604357</v>
      </c>
      <c r="D430" s="150">
        <f>SUM(D427:D429)</f>
        <v>693584.21</v>
      </c>
      <c r="E430" s="150">
        <f>SUM(E427:E429)</f>
        <v>33631.9</v>
      </c>
      <c r="F430" s="150">
        <f>SUM(F427:F429)</f>
        <v>877140.8899999999</v>
      </c>
      <c r="G430" s="150">
        <f>SUM(G427:G429)</f>
        <v>0</v>
      </c>
      <c r="H430" s="151"/>
      <c r="I430" s="151"/>
      <c r="J430" s="148"/>
    </row>
    <row r="431" spans="1:10" ht="12.75" hidden="1">
      <c r="A431" s="135">
        <v>431111</v>
      </c>
      <c r="B431" s="135" t="s">
        <v>82</v>
      </c>
      <c r="C431" s="148"/>
      <c r="D431" s="148"/>
      <c r="E431" s="148"/>
      <c r="F431" s="148"/>
      <c r="G431" s="148"/>
      <c r="H431" s="149"/>
      <c r="I431" s="149"/>
      <c r="J431" s="148"/>
    </row>
    <row r="432" spans="1:10" ht="12.75">
      <c r="A432" s="136">
        <v>4311</v>
      </c>
      <c r="B432" s="136" t="s">
        <v>83</v>
      </c>
      <c r="C432" s="150">
        <f>SUM(C431)</f>
        <v>0</v>
      </c>
      <c r="D432" s="150"/>
      <c r="E432" s="150"/>
      <c r="F432" s="150">
        <f>SUM(F431)</f>
        <v>0</v>
      </c>
      <c r="G432" s="150">
        <f>SUM(G431)</f>
        <v>0</v>
      </c>
      <c r="H432" s="151"/>
      <c r="I432" s="151"/>
      <c r="J432" s="148"/>
    </row>
    <row r="433" spans="1:10" ht="12.75" hidden="1">
      <c r="A433" s="135">
        <v>431211</v>
      </c>
      <c r="B433" s="135" t="s">
        <v>84</v>
      </c>
      <c r="C433" s="148"/>
      <c r="D433" s="148"/>
      <c r="E433" s="148"/>
      <c r="F433" s="148"/>
      <c r="G433" s="148"/>
      <c r="H433" s="149"/>
      <c r="I433" s="149"/>
      <c r="J433" s="148"/>
    </row>
    <row r="434" spans="1:10" ht="12.75">
      <c r="A434" s="136">
        <v>4312</v>
      </c>
      <c r="B434" s="136" t="s">
        <v>84</v>
      </c>
      <c r="C434" s="150">
        <f>SUM(C433)</f>
        <v>0</v>
      </c>
      <c r="D434" s="150"/>
      <c r="E434" s="150"/>
      <c r="F434" s="150">
        <f>SUM(F433)</f>
        <v>0</v>
      </c>
      <c r="G434" s="150">
        <f>SUM(G433)</f>
        <v>0</v>
      </c>
      <c r="H434" s="151"/>
      <c r="I434" s="151"/>
      <c r="J434" s="148"/>
    </row>
    <row r="435" spans="1:10" ht="12.75" hidden="1">
      <c r="A435" s="135">
        <v>444211</v>
      </c>
      <c r="B435" s="135" t="s">
        <v>85</v>
      </c>
      <c r="C435" s="148">
        <v>21968.46</v>
      </c>
      <c r="D435" s="148"/>
      <c r="E435" s="148"/>
      <c r="F435" s="148">
        <v>17522.02</v>
      </c>
      <c r="G435" s="148">
        <v>4446.44</v>
      </c>
      <c r="H435" s="149"/>
      <c r="I435" s="149"/>
      <c r="J435" s="148"/>
    </row>
    <row r="436" spans="1:10" ht="12.75">
      <c r="A436" s="136">
        <v>4442</v>
      </c>
      <c r="B436" s="136" t="s">
        <v>85</v>
      </c>
      <c r="C436" s="150">
        <f>SUM(C435)</f>
        <v>21968.46</v>
      </c>
      <c r="D436" s="150"/>
      <c r="E436" s="150"/>
      <c r="F436" s="150">
        <f>SUM(F435)</f>
        <v>17522.02</v>
      </c>
      <c r="G436" s="150">
        <f>SUM(G435)</f>
        <v>4446.44</v>
      </c>
      <c r="H436" s="151"/>
      <c r="I436" s="151"/>
      <c r="J436" s="148"/>
    </row>
    <row r="437" spans="1:10" ht="12.75" hidden="1">
      <c r="A437" s="135">
        <v>482111</v>
      </c>
      <c r="B437" s="135" t="s">
        <v>211</v>
      </c>
      <c r="C437" s="148">
        <v>44750</v>
      </c>
      <c r="D437" s="148"/>
      <c r="E437" s="148"/>
      <c r="F437" s="148">
        <v>44750</v>
      </c>
      <c r="G437" s="148"/>
      <c r="H437" s="151"/>
      <c r="I437" s="151"/>
      <c r="J437" s="148"/>
    </row>
    <row r="438" spans="1:10" ht="12.75" hidden="1">
      <c r="A438" s="135">
        <v>482131</v>
      </c>
      <c r="B438" s="135" t="s">
        <v>86</v>
      </c>
      <c r="C438" s="148">
        <v>89199</v>
      </c>
      <c r="D438" s="148">
        <v>89199</v>
      </c>
      <c r="E438" s="148"/>
      <c r="F438" s="148"/>
      <c r="G438" s="148"/>
      <c r="H438" s="149"/>
      <c r="I438" s="149"/>
      <c r="J438" s="148"/>
    </row>
    <row r="439" spans="1:10" ht="12.75" hidden="1">
      <c r="A439" s="135">
        <v>482191</v>
      </c>
      <c r="B439" s="135" t="s">
        <v>87</v>
      </c>
      <c r="C439" s="148">
        <v>1805308.44</v>
      </c>
      <c r="D439" s="148"/>
      <c r="E439" s="148"/>
      <c r="F439" s="148">
        <v>1683690</v>
      </c>
      <c r="G439" s="148">
        <v>121618.44</v>
      </c>
      <c r="H439" s="149"/>
      <c r="I439" s="149"/>
      <c r="J439" s="148"/>
    </row>
    <row r="440" spans="1:10" ht="12.75">
      <c r="A440" s="136">
        <v>4821</v>
      </c>
      <c r="B440" s="136" t="s">
        <v>87</v>
      </c>
      <c r="C440" s="150">
        <f>SUM(C437:C439)</f>
        <v>1939257.44</v>
      </c>
      <c r="D440" s="150">
        <f>SUM(D438)</f>
        <v>89199</v>
      </c>
      <c r="E440" s="150"/>
      <c r="F440" s="150">
        <f>SUM(F437:F439)</f>
        <v>1728440</v>
      </c>
      <c r="G440" s="150">
        <f>SUM(G438:G439)</f>
        <v>121618.44</v>
      </c>
      <c r="H440" s="151"/>
      <c r="I440" s="151"/>
      <c r="J440" s="148"/>
    </row>
    <row r="441" spans="1:10" ht="12.75" hidden="1">
      <c r="A441" s="135">
        <v>482211</v>
      </c>
      <c r="B441" s="135" t="s">
        <v>88</v>
      </c>
      <c r="C441" s="148">
        <v>600</v>
      </c>
      <c r="D441" s="148"/>
      <c r="E441" s="148"/>
      <c r="F441" s="148">
        <v>600</v>
      </c>
      <c r="G441" s="148"/>
      <c r="H441" s="149"/>
      <c r="I441" s="149"/>
      <c r="J441" s="148"/>
    </row>
    <row r="442" spans="1:10" ht="12.75" hidden="1">
      <c r="A442" s="134">
        <v>482241</v>
      </c>
      <c r="B442" s="134" t="s">
        <v>91</v>
      </c>
      <c r="C442" s="146">
        <v>160917</v>
      </c>
      <c r="D442" s="146">
        <v>132217</v>
      </c>
      <c r="E442" s="146"/>
      <c r="F442" s="146"/>
      <c r="G442" s="146">
        <v>28700</v>
      </c>
      <c r="H442" s="147"/>
      <c r="I442" s="149"/>
      <c r="J442" s="148"/>
    </row>
    <row r="443" spans="1:10" ht="12.75" hidden="1">
      <c r="A443" s="135">
        <v>482251</v>
      </c>
      <c r="B443" s="135" t="s">
        <v>89</v>
      </c>
      <c r="C443" s="148">
        <v>47766</v>
      </c>
      <c r="D443" s="148"/>
      <c r="E443" s="148"/>
      <c r="F443" s="148">
        <v>47766</v>
      </c>
      <c r="G443" s="148"/>
      <c r="H443" s="149"/>
      <c r="I443" s="149"/>
      <c r="J443" s="148"/>
    </row>
    <row r="444" spans="1:10" ht="12.75">
      <c r="A444" s="136">
        <v>4822</v>
      </c>
      <c r="B444" s="136" t="s">
        <v>90</v>
      </c>
      <c r="C444" s="150">
        <f>SUM(C441:C443)</f>
        <v>209283</v>
      </c>
      <c r="D444" s="150">
        <f>SUM(D441:D443)</f>
        <v>132217</v>
      </c>
      <c r="E444" s="150"/>
      <c r="F444" s="150">
        <f>SUM(F441:F443)</f>
        <v>48366</v>
      </c>
      <c r="G444" s="150">
        <f>SUM(G441:G443)</f>
        <v>28700</v>
      </c>
      <c r="H444" s="151"/>
      <c r="I444" s="151"/>
      <c r="J444" s="148"/>
    </row>
    <row r="445" spans="1:10" ht="12.75" hidden="1">
      <c r="A445" s="266">
        <v>483111</v>
      </c>
      <c r="B445" s="270" t="s">
        <v>267</v>
      </c>
      <c r="C445" s="271">
        <v>23750</v>
      </c>
      <c r="D445" s="271"/>
      <c r="E445" s="271"/>
      <c r="F445" s="271">
        <v>23750</v>
      </c>
      <c r="G445" s="271"/>
      <c r="H445" s="272"/>
      <c r="I445" s="268"/>
      <c r="J445" s="267"/>
    </row>
    <row r="446" spans="1:10" ht="13.5" thickBot="1">
      <c r="A446" s="136">
        <v>4831</v>
      </c>
      <c r="B446" s="269" t="s">
        <v>267</v>
      </c>
      <c r="C446" s="200">
        <f>SUM(C445)</f>
        <v>23750</v>
      </c>
      <c r="D446" s="200"/>
      <c r="E446" s="200"/>
      <c r="F446" s="200">
        <f>SUM(F445)</f>
        <v>23750</v>
      </c>
      <c r="G446" s="200"/>
      <c r="H446" s="201"/>
      <c r="I446" s="151"/>
      <c r="J446" s="148"/>
    </row>
    <row r="447" spans="1:10" ht="13.5" thickBot="1">
      <c r="A447" s="135"/>
      <c r="B447" s="233" t="s">
        <v>271</v>
      </c>
      <c r="C447" s="172">
        <f>C444+C440+C436+C430+C426+C422+C414+C409+C407+C401+C387+C372+C370+C368+C365+C363+C361+C359+C355+C350+C342+C338+C333+C327+C320+C315+C312+C309+C307+C305+C303+C300+C296+C293+C291+C289+C286+C434+C432+C446</f>
        <v>476564327.93999994</v>
      </c>
      <c r="D447" s="172">
        <f>D444+D440+D436+D430+D426+D422+D414+D409+D407+D401+D387+D372+D368+D365+D363+D361+D359+D355+D350+D342+D338+D333+D327+D320+D315+D312+D309+D307+D305+D303+D300+D296+D293+D291+D289+D286+D434+D432</f>
        <v>435678060.01</v>
      </c>
      <c r="E447" s="172">
        <f>E444+E440+E436+E430+E426+E422+E414+E409+E407+E401+E387+E372+E368+E365+E363+E361+E359+E355+E350+E342+E338+E333+E327+E320+E315+E312+E309+E307+E305+E303+E300+E296+E293+E291+E289+E286+E434+E432</f>
        <v>3945609.21</v>
      </c>
      <c r="F447" s="172">
        <f>F444+F440+F436+F430+F426+F422+F414+F409+F407+F401+F387+F372+F370+F368+F365+F363+F361+F359+F355+F350+F342+F338+F333+F327+F320+F315+F312+F309+F307+F305+F303+F300+F296+F293+F291+F289+F286+F434+F432+F446</f>
        <v>28689325.85</v>
      </c>
      <c r="G447" s="172">
        <f>G444+G440+G436+G430+G426+G422+G414+G409+G407+G401+G387+G372+G368+G365+G363+G361+G359+G355+G350+G342+G338+G333+G327+G320+G315+G312+G309+G307+G305+G303+G300+G296+G293+G291+G289+G286+G434+G432</f>
        <v>2261738.62</v>
      </c>
      <c r="H447" s="172">
        <f>H444+H440+H436+H430+H426+H422+H414+H409+H407+H401+H387+H372+H368+H365+H363+H361+H359+H355+H350+H342+H338+H333+H327+H320+H315+H312+H309+H307+H305+H303+H300+H296+H293+H291+H289+H286+H434+H432</f>
        <v>5857286.149999999</v>
      </c>
      <c r="I447" s="172">
        <f>I444+I440+I436+I430+I426+I422+I414+I409+I407+I401+I387+I372+I368+I365+I363+I361+I359+I355+I350+I342+I338+I333+I327+I320+I315+I312+I309+I307+I305+I303+I300+I296+I293+I291+I289+I286+I434+I432</f>
        <v>1905.59</v>
      </c>
      <c r="J447" s="172">
        <f>J387</f>
        <v>130402.51</v>
      </c>
    </row>
    <row r="448" spans="1:10" ht="12.75">
      <c r="A448" s="234"/>
      <c r="B448" s="235"/>
      <c r="C448" s="144"/>
      <c r="D448" s="144"/>
      <c r="E448" s="153"/>
      <c r="F448" s="153"/>
      <c r="G448" s="153"/>
      <c r="H448" s="144"/>
      <c r="I448" s="173"/>
      <c r="J448" s="143"/>
    </row>
    <row r="449" spans="1:10" ht="12.75">
      <c r="A449" s="234"/>
      <c r="B449" s="236"/>
      <c r="C449" s="153"/>
      <c r="D449" s="153">
        <f>D447+E447+F447+G447+H447+I447+J447</f>
        <v>476564327.93999994</v>
      </c>
      <c r="E449" s="153"/>
      <c r="F449" s="153"/>
      <c r="G449" s="153"/>
      <c r="H449" s="153"/>
      <c r="I449" s="173"/>
      <c r="J449" s="144"/>
    </row>
    <row r="450" spans="1:10" ht="12.75">
      <c r="A450" s="237"/>
      <c r="B450" s="237"/>
      <c r="C450" s="153"/>
      <c r="D450" s="153"/>
      <c r="E450" s="153"/>
      <c r="F450" s="153"/>
      <c r="G450" s="153"/>
      <c r="H450" s="153"/>
      <c r="I450" s="173"/>
      <c r="J450" s="144"/>
    </row>
    <row r="451" spans="1:10" ht="12.75">
      <c r="A451" s="237"/>
      <c r="B451" s="237"/>
      <c r="C451" s="153"/>
      <c r="D451" s="153"/>
      <c r="E451" s="153"/>
      <c r="F451" s="153"/>
      <c r="G451" s="153"/>
      <c r="H451" s="153"/>
      <c r="I451" s="153"/>
      <c r="J451" s="144"/>
    </row>
    <row r="452" spans="1:10" ht="13.5" thickBot="1">
      <c r="A452" s="237"/>
      <c r="B452" s="237"/>
      <c r="C452" s="153"/>
      <c r="D452" s="153"/>
      <c r="E452" s="153"/>
      <c r="F452" s="153"/>
      <c r="G452" s="153"/>
      <c r="H452" s="153"/>
      <c r="I452" s="153"/>
      <c r="J452" s="144"/>
    </row>
    <row r="453" spans="1:10" ht="12.75">
      <c r="A453" s="238" t="s">
        <v>0</v>
      </c>
      <c r="B453" s="239" t="s">
        <v>1</v>
      </c>
      <c r="C453" s="174" t="s">
        <v>2</v>
      </c>
      <c r="D453" s="174" t="s">
        <v>198</v>
      </c>
      <c r="E453" s="175" t="s">
        <v>4</v>
      </c>
      <c r="F453" s="176" t="s">
        <v>5</v>
      </c>
      <c r="G453" s="177" t="s">
        <v>6</v>
      </c>
      <c r="H453" s="178" t="s">
        <v>182</v>
      </c>
      <c r="I453" s="179" t="s">
        <v>252</v>
      </c>
      <c r="J453" s="144"/>
    </row>
    <row r="454" spans="1:10" ht="22.5" hidden="1">
      <c r="A454" s="240">
        <v>511322</v>
      </c>
      <c r="B454" s="241" t="s">
        <v>248</v>
      </c>
      <c r="C454" s="180">
        <v>573554.34</v>
      </c>
      <c r="D454" s="181"/>
      <c r="E454" s="182"/>
      <c r="F454" s="181">
        <v>573554.34</v>
      </c>
      <c r="G454" s="183"/>
      <c r="H454" s="184"/>
      <c r="I454" s="185"/>
      <c r="J454" s="144"/>
    </row>
    <row r="455" spans="1:10" ht="22.5">
      <c r="A455" s="242">
        <v>5113</v>
      </c>
      <c r="B455" s="243" t="s">
        <v>249</v>
      </c>
      <c r="C455" s="186">
        <f>SUM(C454)</f>
        <v>573554.34</v>
      </c>
      <c r="D455" s="187">
        <f>SUM(D454)</f>
        <v>0</v>
      </c>
      <c r="E455" s="188"/>
      <c r="F455" s="187">
        <f>SUM(F454)</f>
        <v>573554.34</v>
      </c>
      <c r="G455" s="189"/>
      <c r="H455" s="190"/>
      <c r="I455" s="185"/>
      <c r="J455" s="144"/>
    </row>
    <row r="456" spans="1:10" ht="12.75" hidden="1">
      <c r="A456" s="244">
        <v>512111</v>
      </c>
      <c r="B456" s="245" t="s">
        <v>125</v>
      </c>
      <c r="C456" s="191">
        <v>4366890</v>
      </c>
      <c r="D456" s="192"/>
      <c r="E456" s="193"/>
      <c r="F456" s="147">
        <v>1546890</v>
      </c>
      <c r="G456" s="194"/>
      <c r="H456" s="195">
        <v>2820000</v>
      </c>
      <c r="I456" s="148"/>
      <c r="J456" s="144"/>
    </row>
    <row r="457" spans="1:10" ht="12.75">
      <c r="A457" s="246">
        <v>5121</v>
      </c>
      <c r="B457" s="247" t="s">
        <v>126</v>
      </c>
      <c r="C457" s="196">
        <f>SUM(C456)</f>
        <v>4366890</v>
      </c>
      <c r="D457" s="197"/>
      <c r="E457" s="150"/>
      <c r="F457" s="151">
        <f>SUM(F456)</f>
        <v>1546890</v>
      </c>
      <c r="G457" s="198"/>
      <c r="H457" s="199">
        <f>SUM(H456)</f>
        <v>2820000</v>
      </c>
      <c r="I457" s="150"/>
      <c r="J457" s="144"/>
    </row>
    <row r="458" spans="1:10" ht="12.75" hidden="1">
      <c r="A458" s="135">
        <v>512211</v>
      </c>
      <c r="B458" s="135" t="s">
        <v>121</v>
      </c>
      <c r="C458" s="148">
        <v>3491462.44</v>
      </c>
      <c r="D458" s="148"/>
      <c r="E458" s="148"/>
      <c r="F458" s="149">
        <v>3491462.44</v>
      </c>
      <c r="G458" s="149"/>
      <c r="H458" s="148"/>
      <c r="I458" s="148"/>
      <c r="J458" s="144"/>
    </row>
    <row r="459" spans="1:10" ht="12.75" hidden="1">
      <c r="A459" s="135">
        <v>512212</v>
      </c>
      <c r="B459" s="135" t="s">
        <v>225</v>
      </c>
      <c r="C459" s="148">
        <v>354885</v>
      </c>
      <c r="D459" s="148"/>
      <c r="E459" s="148"/>
      <c r="F459" s="149">
        <v>30990</v>
      </c>
      <c r="G459" s="149"/>
      <c r="H459" s="148"/>
      <c r="I459" s="148">
        <v>323895</v>
      </c>
      <c r="J459" s="144"/>
    </row>
    <row r="460" spans="1:10" ht="12.75" hidden="1">
      <c r="A460" s="135">
        <v>512221</v>
      </c>
      <c r="B460" s="135" t="s">
        <v>56</v>
      </c>
      <c r="C460" s="148">
        <v>545490.81</v>
      </c>
      <c r="D460" s="148">
        <v>284734.41</v>
      </c>
      <c r="E460" s="148"/>
      <c r="F460" s="149">
        <v>260756.4</v>
      </c>
      <c r="G460" s="149"/>
      <c r="H460" s="148"/>
      <c r="I460" s="148"/>
      <c r="J460" s="144"/>
    </row>
    <row r="461" spans="1:10" ht="12.75" hidden="1">
      <c r="A461" s="231">
        <v>512232</v>
      </c>
      <c r="B461" s="231" t="s">
        <v>169</v>
      </c>
      <c r="C461" s="165"/>
      <c r="D461" s="165"/>
      <c r="E461" s="165"/>
      <c r="F461" s="166"/>
      <c r="G461" s="149"/>
      <c r="H461" s="148"/>
      <c r="I461" s="148"/>
      <c r="J461" s="144"/>
    </row>
    <row r="462" spans="1:10" ht="12.75" hidden="1">
      <c r="A462" s="231">
        <v>512241</v>
      </c>
      <c r="B462" s="231" t="s">
        <v>226</v>
      </c>
      <c r="C462" s="165">
        <v>426735.2</v>
      </c>
      <c r="D462" s="165"/>
      <c r="E462" s="165"/>
      <c r="F462" s="166">
        <v>426735.2</v>
      </c>
      <c r="G462" s="149"/>
      <c r="H462" s="148"/>
      <c r="I462" s="148"/>
      <c r="J462" s="144"/>
    </row>
    <row r="463" spans="1:10" ht="12.75" hidden="1">
      <c r="A463" s="135">
        <v>512251</v>
      </c>
      <c r="B463" s="135" t="s">
        <v>123</v>
      </c>
      <c r="C463" s="148">
        <v>60560</v>
      </c>
      <c r="D463" s="148"/>
      <c r="E463" s="148"/>
      <c r="F463" s="149">
        <v>60560</v>
      </c>
      <c r="G463" s="149"/>
      <c r="H463" s="148"/>
      <c r="I463" s="148"/>
      <c r="J463" s="144"/>
    </row>
    <row r="464" spans="1:10" ht="12.75">
      <c r="A464" s="136">
        <v>5122</v>
      </c>
      <c r="B464" s="136" t="s">
        <v>124</v>
      </c>
      <c r="C464" s="150">
        <f>SUM(C458:C463)</f>
        <v>4879133.45</v>
      </c>
      <c r="D464" s="150">
        <f>SUM(D458:D463)</f>
        <v>284734.41</v>
      </c>
      <c r="E464" s="150"/>
      <c r="F464" s="151">
        <f>SUM(F458:F463)</f>
        <v>4270504.04</v>
      </c>
      <c r="G464" s="151">
        <f>SUM(G458:G463)</f>
        <v>0</v>
      </c>
      <c r="H464" s="150"/>
      <c r="I464" s="150">
        <f>SUM(I458:I463)</f>
        <v>323895</v>
      </c>
      <c r="J464" s="144"/>
    </row>
    <row r="465" spans="1:10" ht="12.75" hidden="1">
      <c r="A465" s="134">
        <v>512511</v>
      </c>
      <c r="B465" s="134" t="s">
        <v>127</v>
      </c>
      <c r="C465" s="146">
        <v>1277661.96</v>
      </c>
      <c r="D465" s="146"/>
      <c r="E465" s="146"/>
      <c r="F465" s="147">
        <v>1075620</v>
      </c>
      <c r="G465" s="149"/>
      <c r="H465" s="148"/>
      <c r="I465" s="148">
        <v>202041.96</v>
      </c>
      <c r="J465" s="144"/>
    </row>
    <row r="466" spans="1:10" ht="12.75" hidden="1">
      <c r="A466" s="135">
        <v>512521</v>
      </c>
      <c r="B466" s="135" t="s">
        <v>128</v>
      </c>
      <c r="C466" s="148"/>
      <c r="D466" s="148"/>
      <c r="E466" s="148"/>
      <c r="F466" s="149"/>
      <c r="G466" s="149"/>
      <c r="H466" s="148"/>
      <c r="I466" s="148"/>
      <c r="J466" s="144"/>
    </row>
    <row r="467" spans="1:10" ht="12.75">
      <c r="A467" s="136">
        <v>5125</v>
      </c>
      <c r="B467" s="136" t="s">
        <v>129</v>
      </c>
      <c r="C467" s="150">
        <f>SUM(C465:C466)</f>
        <v>1277661.96</v>
      </c>
      <c r="D467" s="150"/>
      <c r="E467" s="150"/>
      <c r="F467" s="150">
        <f>SUM(F465:F466)</f>
        <v>1075620</v>
      </c>
      <c r="G467" s="151"/>
      <c r="H467" s="150"/>
      <c r="I467" s="150">
        <f>SUM(I465:I466)</f>
        <v>202041.96</v>
      </c>
      <c r="J467" s="144"/>
    </row>
    <row r="468" spans="1:10" ht="12.75" hidden="1">
      <c r="A468" s="135">
        <v>513111</v>
      </c>
      <c r="B468" s="135" t="s">
        <v>227</v>
      </c>
      <c r="C468" s="148">
        <v>31680</v>
      </c>
      <c r="D468" s="150"/>
      <c r="E468" s="150"/>
      <c r="F468" s="148">
        <v>31680</v>
      </c>
      <c r="G468" s="151"/>
      <c r="H468" s="150"/>
      <c r="I468" s="150"/>
      <c r="J468" s="144"/>
    </row>
    <row r="469" spans="1:10" ht="12.75">
      <c r="A469" s="248">
        <v>5131</v>
      </c>
      <c r="B469" s="248" t="s">
        <v>227</v>
      </c>
      <c r="C469" s="200">
        <f>SUM(C468)</f>
        <v>31680</v>
      </c>
      <c r="D469" s="200"/>
      <c r="E469" s="200"/>
      <c r="F469" s="200">
        <f>SUM(F468)</f>
        <v>31680</v>
      </c>
      <c r="G469" s="201"/>
      <c r="H469" s="150"/>
      <c r="I469" s="150"/>
      <c r="J469" s="144"/>
    </row>
    <row r="470" spans="1:10" ht="12.75" hidden="1">
      <c r="A470" s="135">
        <v>515111</v>
      </c>
      <c r="B470" s="135" t="s">
        <v>250</v>
      </c>
      <c r="C470" s="148">
        <v>295000</v>
      </c>
      <c r="D470" s="148">
        <v>295000</v>
      </c>
      <c r="E470" s="148"/>
      <c r="F470" s="148"/>
      <c r="G470" s="149"/>
      <c r="H470" s="148"/>
      <c r="I470" s="150"/>
      <c r="J470" s="144"/>
    </row>
    <row r="471" spans="1:10" ht="13.5" thickBot="1">
      <c r="A471" s="136">
        <v>5151</v>
      </c>
      <c r="B471" s="136" t="s">
        <v>251</v>
      </c>
      <c r="C471" s="200">
        <f>SUM(C470)</f>
        <v>295000</v>
      </c>
      <c r="D471" s="200">
        <f>SUM(D470)</f>
        <v>295000</v>
      </c>
      <c r="E471" s="200"/>
      <c r="F471" s="200"/>
      <c r="G471" s="201"/>
      <c r="H471" s="200"/>
      <c r="I471" s="200"/>
      <c r="J471" s="144"/>
    </row>
    <row r="472" spans="1:10" ht="13.5" thickBot="1">
      <c r="A472" s="249"/>
      <c r="B472" s="250" t="s">
        <v>270</v>
      </c>
      <c r="C472" s="172">
        <f>C455+C457+C464+C467+C469+C471</f>
        <v>11423919.75</v>
      </c>
      <c r="D472" s="172">
        <f>D455+D457+D464+D467+D469+D471</f>
        <v>579734.4099999999</v>
      </c>
      <c r="E472" s="202"/>
      <c r="F472" s="203">
        <f>F455+F457+F464+F467+F469</f>
        <v>7498248.38</v>
      </c>
      <c r="G472" s="203">
        <f>G457+G464+G467</f>
        <v>0</v>
      </c>
      <c r="H472" s="204">
        <f>H457</f>
        <v>2820000</v>
      </c>
      <c r="I472" s="202">
        <f>I464+I467</f>
        <v>525936.96</v>
      </c>
      <c r="J472" s="144"/>
    </row>
    <row r="473" spans="1:10" ht="12.75">
      <c r="A473" s="137"/>
      <c r="B473" s="137"/>
      <c r="C473" s="152"/>
      <c r="D473" s="152">
        <f>D472+F472+G472+H472+I472</f>
        <v>11423919.75</v>
      </c>
      <c r="E473" s="152"/>
      <c r="F473" s="152"/>
      <c r="G473" s="152"/>
      <c r="H473" s="152"/>
      <c r="I473" s="152"/>
      <c r="J473" s="144"/>
    </row>
    <row r="474" spans="1:10" ht="12.75">
      <c r="A474" s="137"/>
      <c r="B474" s="137"/>
      <c r="C474" s="152"/>
      <c r="D474" s="152"/>
      <c r="E474" s="152"/>
      <c r="F474" s="152"/>
      <c r="G474" s="152"/>
      <c r="H474" s="152"/>
      <c r="I474" s="152"/>
      <c r="J474" s="144"/>
    </row>
    <row r="475" spans="1:10" ht="12.75">
      <c r="A475" s="137"/>
      <c r="B475" s="137"/>
      <c r="C475" s="152"/>
      <c r="D475" s="152"/>
      <c r="E475" s="152"/>
      <c r="F475" s="152"/>
      <c r="G475" s="152"/>
      <c r="H475" s="152"/>
      <c r="I475" s="152"/>
      <c r="J475" s="144"/>
    </row>
    <row r="476" spans="1:10" ht="12.75">
      <c r="A476" s="137"/>
      <c r="B476" s="137"/>
      <c r="C476" s="152"/>
      <c r="D476" s="152"/>
      <c r="E476" s="152"/>
      <c r="F476" s="152"/>
      <c r="G476" s="152"/>
      <c r="H476" s="152"/>
      <c r="I476" s="152"/>
      <c r="J476" s="144"/>
    </row>
    <row r="477" spans="1:10" ht="12.75">
      <c r="A477" s="137"/>
      <c r="B477" s="137"/>
      <c r="C477" s="152"/>
      <c r="D477" s="152"/>
      <c r="E477" s="152"/>
      <c r="F477" s="152"/>
      <c r="G477" s="152"/>
      <c r="H477" s="152"/>
      <c r="I477" s="152"/>
      <c r="J477" s="144"/>
    </row>
    <row r="478" spans="1:10" ht="12.75">
      <c r="A478" s="137"/>
      <c r="B478" s="137"/>
      <c r="C478" s="152"/>
      <c r="D478" s="152"/>
      <c r="E478" s="152"/>
      <c r="F478" s="152"/>
      <c r="G478" s="152"/>
      <c r="H478" s="152"/>
      <c r="I478" s="152"/>
      <c r="J478" s="144"/>
    </row>
    <row r="479" spans="1:10" ht="12.75">
      <c r="A479" s="137"/>
      <c r="B479" s="137"/>
      <c r="C479" s="152"/>
      <c r="D479" s="152"/>
      <c r="E479" s="152"/>
      <c r="F479" s="152"/>
      <c r="G479" s="152"/>
      <c r="H479" s="152"/>
      <c r="I479" s="152"/>
      <c r="J479" s="144"/>
    </row>
    <row r="480" spans="1:10" ht="12.75">
      <c r="A480" s="137"/>
      <c r="B480" s="137"/>
      <c r="C480" s="152"/>
      <c r="D480" s="152"/>
      <c r="E480" s="152"/>
      <c r="F480" s="152"/>
      <c r="G480" s="152"/>
      <c r="H480" s="152"/>
      <c r="I480" s="152"/>
      <c r="J480" s="144"/>
    </row>
    <row r="481" spans="1:10" ht="12.75">
      <c r="A481" s="137"/>
      <c r="B481" s="137"/>
      <c r="C481" s="152"/>
      <c r="D481" s="152"/>
      <c r="E481" s="152"/>
      <c r="F481" s="152"/>
      <c r="G481" s="152"/>
      <c r="H481" s="152"/>
      <c r="I481" s="152"/>
      <c r="J481" s="144"/>
    </row>
    <row r="482" spans="1:10" ht="12.75">
      <c r="A482" s="137"/>
      <c r="B482" s="137"/>
      <c r="C482" s="152"/>
      <c r="D482" s="152"/>
      <c r="E482" s="152"/>
      <c r="F482" s="152"/>
      <c r="G482" s="152"/>
      <c r="H482" s="152"/>
      <c r="I482" s="152"/>
      <c r="J482" s="144"/>
    </row>
    <row r="483" spans="1:10" ht="12.75">
      <c r="A483" s="137"/>
      <c r="B483" s="137"/>
      <c r="C483" s="152"/>
      <c r="D483" s="152"/>
      <c r="E483" s="152"/>
      <c r="F483" s="152"/>
      <c r="G483" s="152"/>
      <c r="H483" s="152"/>
      <c r="I483" s="152"/>
      <c r="J483" s="144"/>
    </row>
    <row r="484" spans="1:10" ht="13.5" thickBot="1">
      <c r="A484" s="137" t="s">
        <v>239</v>
      </c>
      <c r="B484" s="137"/>
      <c r="C484" s="152"/>
      <c r="D484" s="152"/>
      <c r="E484" s="152"/>
      <c r="F484" s="152"/>
      <c r="G484" s="152"/>
      <c r="H484" s="152"/>
      <c r="I484" s="152"/>
      <c r="J484" s="144"/>
    </row>
    <row r="485" spans="1:10" ht="34.5" thickBot="1">
      <c r="A485" s="226" t="s">
        <v>0</v>
      </c>
      <c r="B485" s="227" t="s">
        <v>1</v>
      </c>
      <c r="C485" s="142" t="s">
        <v>2</v>
      </c>
      <c r="D485" s="205" t="s">
        <v>3</v>
      </c>
      <c r="E485" s="206" t="s">
        <v>4</v>
      </c>
      <c r="F485" s="207" t="s">
        <v>5</v>
      </c>
      <c r="G485" s="155" t="s">
        <v>6</v>
      </c>
      <c r="H485" s="171" t="s">
        <v>182</v>
      </c>
      <c r="I485" s="208" t="s">
        <v>183</v>
      </c>
      <c r="J485" s="274" t="s">
        <v>260</v>
      </c>
    </row>
    <row r="486" spans="1:10" ht="22.5" hidden="1">
      <c r="A486" s="251">
        <v>733161</v>
      </c>
      <c r="B486" s="252" t="s">
        <v>221</v>
      </c>
      <c r="C486" s="209">
        <v>2130402.51</v>
      </c>
      <c r="D486" s="210"/>
      <c r="E486" s="211"/>
      <c r="F486" s="265"/>
      <c r="G486" s="213"/>
      <c r="H486" s="214">
        <v>2130402.51</v>
      </c>
      <c r="I486" s="164"/>
      <c r="J486" s="146"/>
    </row>
    <row r="487" spans="1:10" ht="22.5">
      <c r="A487" s="242">
        <v>7331</v>
      </c>
      <c r="B487" s="243" t="s">
        <v>171</v>
      </c>
      <c r="C487" s="186">
        <f>SUM(C486)</f>
        <v>2130402.51</v>
      </c>
      <c r="D487" s="145"/>
      <c r="E487" s="179"/>
      <c r="F487" s="187">
        <f>SUM(F486)</f>
        <v>0</v>
      </c>
      <c r="G487" s="178"/>
      <c r="H487" s="215">
        <f>SUM(H486)</f>
        <v>2130402.51</v>
      </c>
      <c r="I487" s="216"/>
      <c r="J487" s="148"/>
    </row>
    <row r="488" spans="1:10" ht="19.5" hidden="1">
      <c r="A488" s="251">
        <v>741411</v>
      </c>
      <c r="B488" s="264" t="s">
        <v>240</v>
      </c>
      <c r="C488" s="209">
        <v>630228</v>
      </c>
      <c r="D488" s="210"/>
      <c r="E488" s="211"/>
      <c r="F488" s="209">
        <v>630228</v>
      </c>
      <c r="G488" s="213"/>
      <c r="H488" s="217"/>
      <c r="I488" s="216"/>
      <c r="J488" s="148"/>
    </row>
    <row r="489" spans="1:10" ht="22.5">
      <c r="A489" s="253">
        <v>7414</v>
      </c>
      <c r="B489" s="254" t="s">
        <v>231</v>
      </c>
      <c r="C489" s="218">
        <f>SUM(C488)</f>
        <v>630228</v>
      </c>
      <c r="D489" s="210"/>
      <c r="E489" s="211"/>
      <c r="F489" s="218">
        <f>SUM(F488)</f>
        <v>630228</v>
      </c>
      <c r="G489" s="213"/>
      <c r="H489" s="217"/>
      <c r="I489" s="216"/>
      <c r="J489" s="148"/>
    </row>
    <row r="490" spans="1:10" ht="12.75" hidden="1">
      <c r="A490" s="134">
        <v>74212101</v>
      </c>
      <c r="B490" s="134" t="s">
        <v>141</v>
      </c>
      <c r="C490" s="146">
        <v>1323539</v>
      </c>
      <c r="D490" s="146"/>
      <c r="E490" s="146"/>
      <c r="F490" s="146">
        <v>1323539</v>
      </c>
      <c r="G490" s="146"/>
      <c r="H490" s="147"/>
      <c r="I490" s="149"/>
      <c r="J490" s="148"/>
    </row>
    <row r="491" spans="1:10" ht="12.75" hidden="1">
      <c r="A491" s="135">
        <v>74212102</v>
      </c>
      <c r="B491" s="135" t="s">
        <v>143</v>
      </c>
      <c r="C491" s="148">
        <v>13889270.48</v>
      </c>
      <c r="D491" s="148"/>
      <c r="E491" s="148"/>
      <c r="F491" s="148">
        <v>13889270.48</v>
      </c>
      <c r="G491" s="148"/>
      <c r="H491" s="149"/>
      <c r="I491" s="149"/>
      <c r="J491" s="148"/>
    </row>
    <row r="492" spans="1:10" ht="12.75" hidden="1">
      <c r="A492" s="135">
        <v>74212103</v>
      </c>
      <c r="B492" s="135" t="s">
        <v>140</v>
      </c>
      <c r="C492" s="148">
        <v>4690390</v>
      </c>
      <c r="D492" s="148"/>
      <c r="E492" s="148"/>
      <c r="F492" s="148">
        <v>4690390</v>
      </c>
      <c r="G492" s="148"/>
      <c r="H492" s="149"/>
      <c r="I492" s="149"/>
      <c r="J492" s="148"/>
    </row>
    <row r="493" spans="1:10" ht="12.75" hidden="1">
      <c r="A493" s="135">
        <v>74212104</v>
      </c>
      <c r="B493" s="135" t="s">
        <v>142</v>
      </c>
      <c r="C493" s="148">
        <v>271230.92</v>
      </c>
      <c r="D493" s="148"/>
      <c r="E493" s="148"/>
      <c r="F493" s="148">
        <v>271230.92</v>
      </c>
      <c r="G493" s="148"/>
      <c r="H493" s="149"/>
      <c r="I493" s="149"/>
      <c r="J493" s="148"/>
    </row>
    <row r="494" spans="1:10" ht="12.75" hidden="1">
      <c r="A494" s="255">
        <v>74212105</v>
      </c>
      <c r="B494" s="135" t="s">
        <v>144</v>
      </c>
      <c r="C494" s="148">
        <v>322137.91</v>
      </c>
      <c r="D494" s="148"/>
      <c r="E494" s="148"/>
      <c r="F494" s="148">
        <v>322137.91</v>
      </c>
      <c r="G494" s="148"/>
      <c r="H494" s="149"/>
      <c r="I494" s="149"/>
      <c r="J494" s="148"/>
    </row>
    <row r="495" spans="1:10" ht="12.75" hidden="1">
      <c r="A495" s="255">
        <v>74212106</v>
      </c>
      <c r="B495" s="135" t="s">
        <v>145</v>
      </c>
      <c r="C495" s="148">
        <v>199880</v>
      </c>
      <c r="D495" s="148"/>
      <c r="E495" s="148"/>
      <c r="F495" s="148">
        <v>199880</v>
      </c>
      <c r="G495" s="148"/>
      <c r="H495" s="149"/>
      <c r="I495" s="149"/>
      <c r="J495" s="148"/>
    </row>
    <row r="496" spans="1:10" ht="12.75" hidden="1">
      <c r="A496" s="255">
        <v>74212107</v>
      </c>
      <c r="B496" s="135" t="s">
        <v>212</v>
      </c>
      <c r="C496" s="148">
        <v>17953402.74</v>
      </c>
      <c r="D496" s="148"/>
      <c r="E496" s="148"/>
      <c r="F496" s="148">
        <v>17953402.74</v>
      </c>
      <c r="G496" s="148"/>
      <c r="H496" s="149"/>
      <c r="I496" s="149"/>
      <c r="J496" s="148"/>
    </row>
    <row r="497" spans="1:10" ht="12.75" hidden="1">
      <c r="A497" s="255">
        <v>74212108</v>
      </c>
      <c r="B497" s="135" t="s">
        <v>213</v>
      </c>
      <c r="C497" s="148">
        <v>505769.66</v>
      </c>
      <c r="D497" s="148"/>
      <c r="E497" s="148"/>
      <c r="F497" s="148">
        <v>505769.66</v>
      </c>
      <c r="G497" s="148"/>
      <c r="H497" s="149"/>
      <c r="I497" s="149"/>
      <c r="J497" s="148"/>
    </row>
    <row r="498" spans="1:10" ht="12.75" hidden="1">
      <c r="A498" s="255">
        <v>74212109</v>
      </c>
      <c r="B498" s="135" t="s">
        <v>214</v>
      </c>
      <c r="C498" s="148">
        <v>1103755.65</v>
      </c>
      <c r="D498" s="148"/>
      <c r="E498" s="148"/>
      <c r="F498" s="148">
        <v>1103755.65</v>
      </c>
      <c r="G498" s="148"/>
      <c r="H498" s="149"/>
      <c r="I498" s="149"/>
      <c r="J498" s="148"/>
    </row>
    <row r="499" spans="1:10" ht="12.75" hidden="1">
      <c r="A499" s="255">
        <v>7421611</v>
      </c>
      <c r="B499" s="135" t="s">
        <v>215</v>
      </c>
      <c r="C499" s="148">
        <v>1350239.74</v>
      </c>
      <c r="D499" s="148"/>
      <c r="E499" s="148"/>
      <c r="F499" s="148"/>
      <c r="G499" s="148">
        <v>1350239.74</v>
      </c>
      <c r="H499" s="149"/>
      <c r="I499" s="149"/>
      <c r="J499" s="148"/>
    </row>
    <row r="500" spans="1:10" ht="12.75" hidden="1">
      <c r="A500" s="255">
        <v>7421612</v>
      </c>
      <c r="B500" s="135" t="s">
        <v>216</v>
      </c>
      <c r="C500" s="148">
        <v>88340.19</v>
      </c>
      <c r="D500" s="148"/>
      <c r="E500" s="148"/>
      <c r="F500" s="148">
        <v>88340.19</v>
      </c>
      <c r="G500" s="148"/>
      <c r="H500" s="149"/>
      <c r="I500" s="149"/>
      <c r="J500" s="148"/>
    </row>
    <row r="501" spans="1:10" ht="12.75">
      <c r="A501" s="256">
        <v>7421</v>
      </c>
      <c r="B501" s="136" t="s">
        <v>150</v>
      </c>
      <c r="C501" s="150">
        <f>SUM(C490:C500)</f>
        <v>41697956.28999999</v>
      </c>
      <c r="D501" s="148"/>
      <c r="E501" s="148"/>
      <c r="F501" s="150">
        <f>SUM(F490:F500)</f>
        <v>40347716.54999999</v>
      </c>
      <c r="G501" s="150">
        <f>SUM(G496:G500)</f>
        <v>1350239.74</v>
      </c>
      <c r="H501" s="149"/>
      <c r="I501" s="149"/>
      <c r="J501" s="148"/>
    </row>
    <row r="502" spans="1:10" ht="12.75" hidden="1">
      <c r="A502" s="255">
        <v>744161</v>
      </c>
      <c r="B502" s="135" t="s">
        <v>173</v>
      </c>
      <c r="C502" s="148">
        <v>1995000</v>
      </c>
      <c r="D502" s="148"/>
      <c r="E502" s="148"/>
      <c r="F502" s="148"/>
      <c r="G502" s="148"/>
      <c r="H502" s="149"/>
      <c r="I502" s="149"/>
      <c r="J502" s="148">
        <v>1995000</v>
      </c>
    </row>
    <row r="503" spans="1:10" ht="12.75">
      <c r="A503" s="256">
        <v>7441</v>
      </c>
      <c r="B503" s="136" t="s">
        <v>174</v>
      </c>
      <c r="C503" s="150">
        <f>SUM(C502)</f>
        <v>1995000</v>
      </c>
      <c r="D503" s="148"/>
      <c r="E503" s="148"/>
      <c r="F503" s="150">
        <f>SUM(F502)</f>
        <v>0</v>
      </c>
      <c r="G503" s="150"/>
      <c r="H503" s="149"/>
      <c r="I503" s="149"/>
      <c r="J503" s="150">
        <f>SUM(J502)</f>
        <v>1995000</v>
      </c>
    </row>
    <row r="504" spans="1:10" ht="12.75" hidden="1">
      <c r="A504" s="255">
        <v>74516101</v>
      </c>
      <c r="B504" s="135" t="s">
        <v>151</v>
      </c>
      <c r="C504" s="148">
        <v>18983.04</v>
      </c>
      <c r="D504" s="148"/>
      <c r="E504" s="148"/>
      <c r="F504" s="148">
        <v>18983.04</v>
      </c>
      <c r="G504" s="148"/>
      <c r="H504" s="149"/>
      <c r="I504" s="149"/>
      <c r="J504" s="148"/>
    </row>
    <row r="505" spans="1:10" ht="12.75" hidden="1">
      <c r="A505" s="255">
        <v>74516103</v>
      </c>
      <c r="B505" s="135" t="s">
        <v>176</v>
      </c>
      <c r="C505" s="148"/>
      <c r="D505" s="148"/>
      <c r="E505" s="148"/>
      <c r="F505" s="148"/>
      <c r="G505" s="148"/>
      <c r="H505" s="149"/>
      <c r="I505" s="149"/>
      <c r="J505" s="148"/>
    </row>
    <row r="506" spans="1:10" ht="12.75" hidden="1">
      <c r="A506" s="255">
        <v>74516104</v>
      </c>
      <c r="B506" s="135" t="s">
        <v>177</v>
      </c>
      <c r="C506" s="148">
        <v>75815.85</v>
      </c>
      <c r="D506" s="148"/>
      <c r="E506" s="148"/>
      <c r="F506" s="148">
        <v>75815.85</v>
      </c>
      <c r="G506" s="148"/>
      <c r="H506" s="149"/>
      <c r="I506" s="149"/>
      <c r="J506" s="148"/>
    </row>
    <row r="507" spans="1:10" ht="12.75" hidden="1">
      <c r="A507" s="255">
        <v>74516105</v>
      </c>
      <c r="B507" s="135" t="s">
        <v>178</v>
      </c>
      <c r="C507" s="148"/>
      <c r="D507" s="148"/>
      <c r="E507" s="148"/>
      <c r="F507" s="148"/>
      <c r="G507" s="148"/>
      <c r="H507" s="149"/>
      <c r="I507" s="149"/>
      <c r="J507" s="148"/>
    </row>
    <row r="508" spans="1:10" ht="12.75" hidden="1">
      <c r="A508" s="255">
        <v>74516106</v>
      </c>
      <c r="B508" s="135" t="s">
        <v>217</v>
      </c>
      <c r="C508" s="148">
        <v>254700</v>
      </c>
      <c r="D508" s="148"/>
      <c r="E508" s="148"/>
      <c r="F508" s="148"/>
      <c r="G508" s="148">
        <v>254700</v>
      </c>
      <c r="H508" s="149"/>
      <c r="I508" s="149"/>
      <c r="J508" s="148"/>
    </row>
    <row r="509" spans="1:10" ht="12.75">
      <c r="A509" s="256">
        <v>7451</v>
      </c>
      <c r="B509" s="136" t="s">
        <v>152</v>
      </c>
      <c r="C509" s="150">
        <f>SUM(C504:C508)</f>
        <v>349498.89</v>
      </c>
      <c r="D509" s="150"/>
      <c r="E509" s="150"/>
      <c r="F509" s="150">
        <f>SUM(F504:F508)</f>
        <v>94798.89000000001</v>
      </c>
      <c r="G509" s="150">
        <f>SUM(G504:G508)</f>
        <v>254700</v>
      </c>
      <c r="H509" s="149"/>
      <c r="I509" s="149"/>
      <c r="J509" s="148"/>
    </row>
    <row r="510" spans="1:10" ht="12.75" hidden="1">
      <c r="A510" s="255">
        <v>7711111</v>
      </c>
      <c r="B510" s="135" t="s">
        <v>153</v>
      </c>
      <c r="C510" s="148">
        <v>5470733.19</v>
      </c>
      <c r="D510" s="148"/>
      <c r="E510" s="148"/>
      <c r="F510" s="148"/>
      <c r="G510" s="148"/>
      <c r="H510" s="149"/>
      <c r="I510" s="149">
        <v>5470733.19</v>
      </c>
      <c r="J510" s="148"/>
    </row>
    <row r="511" spans="1:10" ht="12.75" hidden="1">
      <c r="A511" s="255">
        <v>7711112</v>
      </c>
      <c r="B511" s="135" t="s">
        <v>181</v>
      </c>
      <c r="C511" s="148">
        <v>880081.08</v>
      </c>
      <c r="D511" s="148">
        <v>880081.08</v>
      </c>
      <c r="E511" s="148"/>
      <c r="F511" s="148"/>
      <c r="G511" s="148"/>
      <c r="H511" s="149"/>
      <c r="I511" s="149"/>
      <c r="J511" s="148"/>
    </row>
    <row r="512" spans="1:10" ht="12.75" hidden="1">
      <c r="A512" s="255">
        <v>7711113</v>
      </c>
      <c r="B512" s="135" t="s">
        <v>179</v>
      </c>
      <c r="C512" s="148">
        <v>178001.04</v>
      </c>
      <c r="D512" s="148"/>
      <c r="E512" s="148"/>
      <c r="F512" s="148"/>
      <c r="G512" s="148"/>
      <c r="H512" s="149"/>
      <c r="I512" s="149">
        <v>178001.04</v>
      </c>
      <c r="J512" s="148"/>
    </row>
    <row r="513" spans="1:10" ht="12.75" hidden="1">
      <c r="A513" s="255">
        <v>7711114</v>
      </c>
      <c r="B513" s="135" t="s">
        <v>254</v>
      </c>
      <c r="C513" s="148">
        <v>176587.27</v>
      </c>
      <c r="D513" s="148"/>
      <c r="E513" s="148"/>
      <c r="F513" s="148"/>
      <c r="G513" s="148"/>
      <c r="H513" s="149"/>
      <c r="I513" s="149">
        <v>176587.27</v>
      </c>
      <c r="J513" s="148"/>
    </row>
    <row r="514" spans="1:10" ht="12.75">
      <c r="A514" s="256">
        <v>7711</v>
      </c>
      <c r="B514" s="136" t="s">
        <v>155</v>
      </c>
      <c r="C514" s="150">
        <f>SUM(C510:C513)</f>
        <v>6705402.58</v>
      </c>
      <c r="D514" s="150">
        <f>SUM(D510:D511)</f>
        <v>880081.08</v>
      </c>
      <c r="E514" s="150"/>
      <c r="F514" s="150"/>
      <c r="G514" s="150"/>
      <c r="H514" s="151"/>
      <c r="I514" s="151">
        <f>SUM(I510:I513)</f>
        <v>5825321.5</v>
      </c>
      <c r="J514" s="148"/>
    </row>
    <row r="515" spans="1:10" ht="12.75" hidden="1">
      <c r="A515" s="255">
        <v>7721111</v>
      </c>
      <c r="B515" s="135" t="s">
        <v>218</v>
      </c>
      <c r="C515" s="148">
        <v>601338.07</v>
      </c>
      <c r="D515" s="148"/>
      <c r="E515" s="150"/>
      <c r="F515" s="150"/>
      <c r="G515" s="148"/>
      <c r="H515" s="150"/>
      <c r="I515" s="149">
        <v>601338.07</v>
      </c>
      <c r="J515" s="148"/>
    </row>
    <row r="516" spans="1:10" ht="12.75">
      <c r="A516" s="256">
        <v>7721</v>
      </c>
      <c r="B516" s="136" t="s">
        <v>218</v>
      </c>
      <c r="C516" s="150">
        <f>SUM(C515)</f>
        <v>601338.07</v>
      </c>
      <c r="D516" s="150"/>
      <c r="E516" s="150"/>
      <c r="F516" s="150"/>
      <c r="G516" s="150">
        <f>SUM(G515)</f>
        <v>0</v>
      </c>
      <c r="H516" s="150"/>
      <c r="I516" s="151">
        <f>SUM(I515)</f>
        <v>601338.07</v>
      </c>
      <c r="J516" s="151">
        <f>SUM(J515)</f>
        <v>0</v>
      </c>
    </row>
    <row r="517" spans="1:10" ht="13.5" hidden="1" thickBot="1">
      <c r="A517" s="236"/>
      <c r="B517" s="137"/>
      <c r="C517" s="152"/>
      <c r="D517" s="152"/>
      <c r="E517" s="152"/>
      <c r="F517" s="152"/>
      <c r="G517" s="152"/>
      <c r="H517" s="152"/>
      <c r="I517" s="152"/>
      <c r="J517" s="144"/>
    </row>
    <row r="518" spans="1:10" ht="36.75" hidden="1" thickBot="1">
      <c r="A518" s="226" t="s">
        <v>0</v>
      </c>
      <c r="B518" s="227" t="s">
        <v>1</v>
      </c>
      <c r="C518" s="142" t="s">
        <v>2</v>
      </c>
      <c r="D518" s="205" t="s">
        <v>3</v>
      </c>
      <c r="E518" s="206" t="s">
        <v>4</v>
      </c>
      <c r="F518" s="207" t="s">
        <v>5</v>
      </c>
      <c r="G518" s="155" t="s">
        <v>6</v>
      </c>
      <c r="H518" s="171" t="s">
        <v>182</v>
      </c>
      <c r="I518" s="208" t="s">
        <v>183</v>
      </c>
      <c r="J518" s="168" t="s">
        <v>261</v>
      </c>
    </row>
    <row r="519" spans="1:10" ht="12.75" hidden="1">
      <c r="A519" s="255">
        <v>781111101</v>
      </c>
      <c r="B519" s="135" t="s">
        <v>156</v>
      </c>
      <c r="C519" s="148">
        <v>316401566.98</v>
      </c>
      <c r="D519" s="148">
        <v>316401566.98</v>
      </c>
      <c r="E519" s="148"/>
      <c r="F519" s="148"/>
      <c r="G519" s="148"/>
      <c r="H519" s="149"/>
      <c r="I519" s="149"/>
      <c r="J519" s="146"/>
    </row>
    <row r="520" spans="1:10" ht="12.75" hidden="1">
      <c r="A520" s="255">
        <v>781111102</v>
      </c>
      <c r="B520" s="135" t="s">
        <v>157</v>
      </c>
      <c r="C520" s="148">
        <v>7128499.66</v>
      </c>
      <c r="D520" s="148">
        <v>7128499.66</v>
      </c>
      <c r="E520" s="148"/>
      <c r="F520" s="148"/>
      <c r="G520" s="148"/>
      <c r="H520" s="149"/>
      <c r="I520" s="149"/>
      <c r="J520" s="148"/>
    </row>
    <row r="521" spans="1:10" ht="12.75" hidden="1">
      <c r="A521" s="255">
        <v>781111103</v>
      </c>
      <c r="B521" s="135" t="s">
        <v>158</v>
      </c>
      <c r="C521" s="148">
        <v>25844666.66</v>
      </c>
      <c r="D521" s="148">
        <v>25844666.66</v>
      </c>
      <c r="E521" s="148"/>
      <c r="F521" s="148"/>
      <c r="G521" s="148"/>
      <c r="H521" s="149"/>
      <c r="I521" s="149"/>
      <c r="J521" s="148"/>
    </row>
    <row r="522" spans="1:10" ht="12.75" hidden="1">
      <c r="A522" s="255">
        <v>781111104</v>
      </c>
      <c r="B522" s="135" t="s">
        <v>159</v>
      </c>
      <c r="C522" s="148">
        <v>24751772.67</v>
      </c>
      <c r="D522" s="148">
        <v>24751772.67</v>
      </c>
      <c r="E522" s="148"/>
      <c r="F522" s="148"/>
      <c r="G522" s="148"/>
      <c r="H522" s="149"/>
      <c r="I522" s="149"/>
      <c r="J522" s="148"/>
    </row>
    <row r="523" spans="1:10" ht="12.75" hidden="1">
      <c r="A523" s="255">
        <v>781111105</v>
      </c>
      <c r="B523" s="135" t="s">
        <v>160</v>
      </c>
      <c r="C523" s="148">
        <v>8454903.15</v>
      </c>
      <c r="D523" s="148">
        <v>8454903.15</v>
      </c>
      <c r="E523" s="148"/>
      <c r="F523" s="148"/>
      <c r="G523" s="148"/>
      <c r="H523" s="149"/>
      <c r="I523" s="149"/>
      <c r="J523" s="148"/>
    </row>
    <row r="524" spans="1:10" ht="12.75" hidden="1">
      <c r="A524" s="255">
        <v>781111106</v>
      </c>
      <c r="B524" s="135" t="s">
        <v>161</v>
      </c>
      <c r="C524" s="148">
        <v>9276458.34</v>
      </c>
      <c r="D524" s="148">
        <v>9276458.34</v>
      </c>
      <c r="E524" s="148"/>
      <c r="F524" s="148"/>
      <c r="G524" s="148"/>
      <c r="H524" s="149"/>
      <c r="I524" s="149"/>
      <c r="J524" s="148"/>
    </row>
    <row r="525" spans="1:10" ht="12.75" hidden="1">
      <c r="A525" s="255">
        <v>781111207</v>
      </c>
      <c r="B525" s="135" t="s">
        <v>180</v>
      </c>
      <c r="C525" s="148">
        <v>2013570.63</v>
      </c>
      <c r="D525" s="148">
        <v>2013570.63</v>
      </c>
      <c r="E525" s="148"/>
      <c r="F525" s="148"/>
      <c r="G525" s="148"/>
      <c r="H525" s="149"/>
      <c r="I525" s="149"/>
      <c r="J525" s="148"/>
    </row>
    <row r="526" spans="1:10" ht="12.75" hidden="1">
      <c r="A526" s="255">
        <v>781111312</v>
      </c>
      <c r="B526" s="135" t="s">
        <v>162</v>
      </c>
      <c r="C526" s="148">
        <v>28796622</v>
      </c>
      <c r="D526" s="148">
        <v>28796622</v>
      </c>
      <c r="E526" s="148"/>
      <c r="F526" s="148"/>
      <c r="G526" s="148"/>
      <c r="H526" s="149"/>
      <c r="I526" s="149"/>
      <c r="J526" s="148"/>
    </row>
    <row r="527" spans="1:10" ht="12.75" hidden="1">
      <c r="A527" s="255">
        <v>781111301</v>
      </c>
      <c r="B527" s="135" t="s">
        <v>255</v>
      </c>
      <c r="C527" s="148">
        <v>12620416.69</v>
      </c>
      <c r="D527" s="148">
        <v>12620416.69</v>
      </c>
      <c r="E527" s="148"/>
      <c r="F527" s="148"/>
      <c r="G527" s="148"/>
      <c r="H527" s="149"/>
      <c r="I527" s="149"/>
      <c r="J527" s="148"/>
    </row>
    <row r="528" spans="1:10" ht="12.75" hidden="1">
      <c r="A528" s="255">
        <v>781111302</v>
      </c>
      <c r="B528" s="135" t="s">
        <v>256</v>
      </c>
      <c r="C528" s="148">
        <v>260000</v>
      </c>
      <c r="D528" s="148">
        <v>260000</v>
      </c>
      <c r="E528" s="148"/>
      <c r="F528" s="148"/>
      <c r="G528" s="148"/>
      <c r="H528" s="149"/>
      <c r="I528" s="149"/>
      <c r="J528" s="148"/>
    </row>
    <row r="529" spans="1:10" ht="12.75" hidden="1">
      <c r="A529" s="255">
        <v>781111304</v>
      </c>
      <c r="B529" s="135" t="s">
        <v>257</v>
      </c>
      <c r="C529" s="148">
        <v>202416.67</v>
      </c>
      <c r="D529" s="148">
        <v>202416.67</v>
      </c>
      <c r="E529" s="148"/>
      <c r="F529" s="148"/>
      <c r="G529" s="148"/>
      <c r="H529" s="149"/>
      <c r="I529" s="149"/>
      <c r="J529" s="148"/>
    </row>
    <row r="530" spans="1:10" ht="12.75" hidden="1">
      <c r="A530" s="255">
        <v>781111305</v>
      </c>
      <c r="B530" s="135" t="s">
        <v>258</v>
      </c>
      <c r="C530" s="148">
        <v>95333.33</v>
      </c>
      <c r="D530" s="148">
        <v>95333.33</v>
      </c>
      <c r="E530" s="148"/>
      <c r="F530" s="148"/>
      <c r="G530" s="148"/>
      <c r="H530" s="149"/>
      <c r="I530" s="149"/>
      <c r="J530" s="148"/>
    </row>
    <row r="531" spans="1:10" ht="12.75" hidden="1">
      <c r="A531" s="255">
        <v>781111306</v>
      </c>
      <c r="B531" s="135" t="s">
        <v>259</v>
      </c>
      <c r="C531" s="148">
        <v>103833.33</v>
      </c>
      <c r="D531" s="148">
        <v>103833.33</v>
      </c>
      <c r="E531" s="148"/>
      <c r="F531" s="148"/>
      <c r="G531" s="148"/>
      <c r="H531" s="149"/>
      <c r="I531" s="149"/>
      <c r="J531" s="148"/>
    </row>
    <row r="532" spans="1:10" ht="12.75" hidden="1">
      <c r="A532" s="255">
        <v>781111408</v>
      </c>
      <c r="B532" s="135" t="s">
        <v>163</v>
      </c>
      <c r="C532" s="148">
        <v>3313690</v>
      </c>
      <c r="D532" s="148"/>
      <c r="E532" s="148">
        <v>3313690</v>
      </c>
      <c r="F532" s="148"/>
      <c r="G532" s="148"/>
      <c r="H532" s="149"/>
      <c r="I532" s="149"/>
      <c r="J532" s="148"/>
    </row>
    <row r="533" spans="1:10" ht="12.75" hidden="1">
      <c r="A533" s="255">
        <v>781111409</v>
      </c>
      <c r="B533" s="135" t="s">
        <v>164</v>
      </c>
      <c r="C533" s="148">
        <v>226294</v>
      </c>
      <c r="D533" s="148"/>
      <c r="E533" s="148">
        <v>226294</v>
      </c>
      <c r="F533" s="148"/>
      <c r="G533" s="148"/>
      <c r="H533" s="149"/>
      <c r="I533" s="149"/>
      <c r="J533" s="148"/>
    </row>
    <row r="534" spans="1:10" ht="12.75" hidden="1">
      <c r="A534" s="255">
        <v>781111410</v>
      </c>
      <c r="B534" s="135" t="s">
        <v>165</v>
      </c>
      <c r="C534" s="148">
        <v>1622530</v>
      </c>
      <c r="D534" s="148"/>
      <c r="E534" s="148">
        <v>1622530</v>
      </c>
      <c r="F534" s="148"/>
      <c r="G534" s="148"/>
      <c r="H534" s="149"/>
      <c r="I534" s="149"/>
      <c r="J534" s="148"/>
    </row>
    <row r="535" spans="1:10" ht="12.75" hidden="1">
      <c r="A535" s="255">
        <v>781111411</v>
      </c>
      <c r="B535" s="135" t="s">
        <v>166</v>
      </c>
      <c r="C535" s="148">
        <v>85347</v>
      </c>
      <c r="D535" s="148"/>
      <c r="E535" s="148">
        <v>85347</v>
      </c>
      <c r="F535" s="148"/>
      <c r="G535" s="148"/>
      <c r="H535" s="149"/>
      <c r="I535" s="149"/>
      <c r="J535" s="148"/>
    </row>
    <row r="536" spans="1:10" ht="12.75">
      <c r="A536" s="256">
        <v>7811</v>
      </c>
      <c r="B536" s="136" t="s">
        <v>167</v>
      </c>
      <c r="C536" s="150">
        <f>SUM(C519:C535)</f>
        <v>441197921.11</v>
      </c>
      <c r="D536" s="150">
        <f>SUM(D519:D535)</f>
        <v>435950060.11</v>
      </c>
      <c r="E536" s="150">
        <f>SUM(E532:E535)</f>
        <v>5247861</v>
      </c>
      <c r="F536" s="150"/>
      <c r="G536" s="150"/>
      <c r="H536" s="151"/>
      <c r="I536" s="149"/>
      <c r="J536" s="148"/>
    </row>
    <row r="537" spans="1:10" ht="12.75" hidden="1">
      <c r="A537" s="257">
        <v>791111</v>
      </c>
      <c r="B537" s="231" t="s">
        <v>253</v>
      </c>
      <c r="C537" s="165">
        <v>316800</v>
      </c>
      <c r="D537" s="165"/>
      <c r="E537" s="165"/>
      <c r="F537" s="165"/>
      <c r="G537" s="165"/>
      <c r="H537" s="166"/>
      <c r="I537" s="166"/>
      <c r="J537" s="148">
        <v>316800</v>
      </c>
    </row>
    <row r="538" spans="1:10" ht="13.5" thickBot="1">
      <c r="A538" s="248">
        <v>7911</v>
      </c>
      <c r="B538" s="248" t="s">
        <v>253</v>
      </c>
      <c r="C538" s="200">
        <f>SUM(C537)</f>
        <v>316800</v>
      </c>
      <c r="D538" s="200"/>
      <c r="E538" s="200"/>
      <c r="F538" s="200"/>
      <c r="G538" s="200"/>
      <c r="H538" s="201"/>
      <c r="I538" s="201"/>
      <c r="J538" s="200">
        <f>SUM(J537)</f>
        <v>316800</v>
      </c>
    </row>
    <row r="539" spans="1:10" ht="13.5" thickBot="1">
      <c r="A539" s="258"/>
      <c r="B539" s="259" t="s">
        <v>269</v>
      </c>
      <c r="C539" s="204">
        <f>C538+C536+C514+C509+C503+C501+C487+C516+C489</f>
        <v>495624547.45</v>
      </c>
      <c r="D539" s="204">
        <f>D536+D514</f>
        <v>436830141.19</v>
      </c>
      <c r="E539" s="204">
        <f>E536</f>
        <v>5247861</v>
      </c>
      <c r="F539" s="204">
        <f>F509+F503+F501+F489</f>
        <v>41072743.43999999</v>
      </c>
      <c r="G539" s="204">
        <f>G509+G501+G516</f>
        <v>1604939.74</v>
      </c>
      <c r="H539" s="219">
        <f>H487</f>
        <v>2130402.51</v>
      </c>
      <c r="I539" s="203">
        <f>I514+I516</f>
        <v>6426659.57</v>
      </c>
      <c r="J539" s="203">
        <f>J503+J538</f>
        <v>2311800</v>
      </c>
    </row>
    <row r="540" spans="1:10" ht="12.75">
      <c r="A540" s="237"/>
      <c r="B540" s="237"/>
      <c r="C540" s="153"/>
      <c r="D540" s="153"/>
      <c r="E540" s="153"/>
      <c r="F540" s="153"/>
      <c r="G540" s="153"/>
      <c r="H540" s="153"/>
      <c r="I540" s="153"/>
      <c r="J540" s="144"/>
    </row>
    <row r="541" spans="1:10" ht="12.75">
      <c r="A541" s="235"/>
      <c r="B541" s="260"/>
      <c r="C541" s="173"/>
      <c r="D541" s="173">
        <f>D539+E539+F539+G539+H539+I539+J539</f>
        <v>495624547.45</v>
      </c>
      <c r="E541" s="173"/>
      <c r="F541" s="173"/>
      <c r="G541" s="173"/>
      <c r="H541" s="173"/>
      <c r="I541" s="173"/>
      <c r="J541" s="144"/>
    </row>
    <row r="542" spans="1:10" ht="12.75">
      <c r="A542" s="235"/>
      <c r="B542" s="235"/>
      <c r="C542" s="173"/>
      <c r="D542" s="173"/>
      <c r="E542" s="220"/>
      <c r="F542" s="170"/>
      <c r="G542" s="144"/>
      <c r="H542" s="144"/>
      <c r="I542" s="144"/>
      <c r="J542" s="144"/>
    </row>
    <row r="543" spans="1:10" ht="12.75">
      <c r="A543" s="235"/>
      <c r="B543" s="235"/>
      <c r="C543" s="144"/>
      <c r="D543" s="144"/>
      <c r="E543" s="144"/>
      <c r="F543" s="173"/>
      <c r="G543" s="144"/>
      <c r="H543" s="144"/>
      <c r="I543" s="144"/>
      <c r="J543" s="144"/>
    </row>
    <row r="544" spans="1:10" ht="24">
      <c r="A544" s="243" t="s">
        <v>0</v>
      </c>
      <c r="B544" s="243" t="s">
        <v>1</v>
      </c>
      <c r="C544" s="145" t="s">
        <v>2</v>
      </c>
      <c r="D544" s="145" t="s">
        <v>3</v>
      </c>
      <c r="E544" s="179" t="s">
        <v>4</v>
      </c>
      <c r="F544" s="145" t="s">
        <v>5</v>
      </c>
      <c r="G544" s="178" t="s">
        <v>6</v>
      </c>
      <c r="H544" s="221" t="s">
        <v>182</v>
      </c>
      <c r="I544" s="179" t="s">
        <v>183</v>
      </c>
      <c r="J544" s="144"/>
    </row>
    <row r="545" spans="1:10" ht="12.75" hidden="1">
      <c r="A545" s="135">
        <v>812161</v>
      </c>
      <c r="B545" s="135" t="s">
        <v>232</v>
      </c>
      <c r="C545" s="139">
        <v>677.97</v>
      </c>
      <c r="D545" s="139"/>
      <c r="E545" s="139"/>
      <c r="F545" s="139">
        <v>677.97</v>
      </c>
      <c r="G545" s="139"/>
      <c r="H545" s="139"/>
      <c r="I545" s="139"/>
      <c r="J545" s="144"/>
    </row>
    <row r="546" spans="1:10" ht="12.75">
      <c r="A546" s="136">
        <v>8121</v>
      </c>
      <c r="B546" s="136" t="s">
        <v>232</v>
      </c>
      <c r="C546" s="140">
        <f>SUM(C545)</f>
        <v>677.97</v>
      </c>
      <c r="D546" s="139"/>
      <c r="E546" s="139"/>
      <c r="F546" s="140">
        <f>SUM(F545)</f>
        <v>677.97</v>
      </c>
      <c r="G546" s="139"/>
      <c r="H546" s="139"/>
      <c r="I546" s="139"/>
      <c r="J546" s="144"/>
    </row>
    <row r="547" spans="1:10" ht="13.5" thickBot="1">
      <c r="A547" s="231"/>
      <c r="B547" s="231"/>
      <c r="C547" s="141"/>
      <c r="D547" s="141"/>
      <c r="E547" s="141"/>
      <c r="F547" s="141"/>
      <c r="G547" s="141"/>
      <c r="H547" s="141"/>
      <c r="I547" s="141"/>
      <c r="J547" s="144"/>
    </row>
    <row r="548" spans="1:10" ht="13.5" thickBot="1">
      <c r="A548" s="261"/>
      <c r="B548" s="262" t="s">
        <v>233</v>
      </c>
      <c r="C548" s="222">
        <f>C546</f>
        <v>677.97</v>
      </c>
      <c r="D548" s="223"/>
      <c r="E548" s="223"/>
      <c r="F548" s="224">
        <f>F546</f>
        <v>677.97</v>
      </c>
      <c r="G548" s="223"/>
      <c r="H548" s="223"/>
      <c r="I548" s="225"/>
      <c r="J548" s="144"/>
    </row>
    <row r="549" spans="1:10" ht="12.75">
      <c r="A549" s="235"/>
      <c r="B549" s="235"/>
      <c r="C549" s="144"/>
      <c r="D549" s="144"/>
      <c r="E549" s="144"/>
      <c r="F549" s="144"/>
      <c r="G549" s="144"/>
      <c r="H549" s="144"/>
      <c r="I549" s="144"/>
      <c r="J549" s="14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00390625" style="0" customWidth="1"/>
    <col min="2" max="2" width="26.140625" style="0" customWidth="1"/>
    <col min="3" max="3" width="11.8515625" style="0" customWidth="1"/>
    <col min="4" max="4" width="12.140625" style="0" customWidth="1"/>
    <col min="5" max="5" width="9.7109375" style="0" customWidth="1"/>
    <col min="6" max="6" width="11.140625" style="0" customWidth="1"/>
    <col min="7" max="7" width="10.8515625" style="0" customWidth="1"/>
    <col min="8" max="8" width="10.140625" style="0" customWidth="1"/>
    <col min="9" max="9" width="10.28125" style="0" customWidth="1"/>
    <col min="10" max="10" width="10.00390625" style="0" customWidth="1"/>
    <col min="11" max="11" width="11.8515625" style="0" customWidth="1"/>
    <col min="12" max="12" width="6.57421875" style="0" customWidth="1"/>
    <col min="13" max="13" width="6.28125" style="0" customWidth="1"/>
    <col min="14" max="14" width="12.7109375" style="0" bestFit="1" customWidth="1"/>
  </cols>
  <sheetData>
    <row r="1" spans="1:13" ht="12.75">
      <c r="A1" s="311"/>
      <c r="B1" s="311"/>
      <c r="C1" s="311" t="s">
        <v>308</v>
      </c>
      <c r="D1" s="311"/>
      <c r="E1" s="311"/>
      <c r="F1" s="311"/>
      <c r="G1" s="311"/>
      <c r="H1" s="311"/>
      <c r="I1" s="311"/>
      <c r="J1" s="312"/>
      <c r="K1" s="312"/>
      <c r="L1" s="311">
        <v>3</v>
      </c>
      <c r="M1" s="311"/>
    </row>
    <row r="2" spans="1:13" ht="12.75">
      <c r="A2" s="322" t="s">
        <v>277</v>
      </c>
      <c r="B2" s="323"/>
      <c r="C2" s="324"/>
      <c r="D2" s="324"/>
      <c r="E2" s="324"/>
      <c r="F2" s="324"/>
      <c r="G2" s="324"/>
      <c r="H2" s="324"/>
      <c r="I2" s="324"/>
      <c r="J2" s="324"/>
      <c r="K2" s="312"/>
      <c r="L2" s="311"/>
      <c r="M2" s="311"/>
    </row>
    <row r="3" spans="1:13" ht="33.75">
      <c r="A3" s="278" t="s">
        <v>0</v>
      </c>
      <c r="B3" s="278" t="s">
        <v>1</v>
      </c>
      <c r="C3" s="279" t="s">
        <v>2</v>
      </c>
      <c r="D3" s="279" t="s">
        <v>303</v>
      </c>
      <c r="E3" s="279" t="s">
        <v>4</v>
      </c>
      <c r="F3" s="286" t="s">
        <v>313</v>
      </c>
      <c r="G3" s="279" t="s">
        <v>274</v>
      </c>
      <c r="H3" s="286" t="s">
        <v>335</v>
      </c>
      <c r="I3" s="286" t="s">
        <v>260</v>
      </c>
      <c r="J3" s="279" t="s">
        <v>182</v>
      </c>
      <c r="K3" s="278" t="s">
        <v>275</v>
      </c>
      <c r="L3" s="290" t="s">
        <v>278</v>
      </c>
      <c r="M3" s="290" t="s">
        <v>304</v>
      </c>
    </row>
    <row r="4" spans="1:13" ht="33.75">
      <c r="A4" s="330">
        <v>411</v>
      </c>
      <c r="B4" s="326" t="s">
        <v>280</v>
      </c>
      <c r="C4" s="331">
        <f>D4+E4+F4+G4+H4+I4+J4</f>
        <v>217602438.43000004</v>
      </c>
      <c r="D4" s="331">
        <f>173099323.02+20609947.62+10864116.18+1324892.21</f>
        <v>205898279.03000003</v>
      </c>
      <c r="E4" s="331"/>
      <c r="F4" s="331">
        <f>9908999.31+1103171.32+616772.55+75216.22</f>
        <v>11704159.400000002</v>
      </c>
      <c r="G4" s="331"/>
      <c r="H4" s="331"/>
      <c r="I4" s="331"/>
      <c r="J4" s="331"/>
      <c r="K4" s="331">
        <v>465900000</v>
      </c>
      <c r="L4" s="328">
        <f aca="true" t="shared" si="0" ref="L4:L39">C4*100/K4</f>
        <v>46.70582494741362</v>
      </c>
      <c r="M4" s="327">
        <f>C4*100/286762218.99</f>
        <v>75.88253403688032</v>
      </c>
    </row>
    <row r="5" spans="1:13" ht="12.75">
      <c r="A5" s="304"/>
      <c r="B5" s="342" t="s">
        <v>294</v>
      </c>
      <c r="C5" s="310">
        <f aca="true" t="shared" si="1" ref="C5:C39">D5+E5+F5+G5+H5+I5+J5</f>
        <v>191603190.56000003</v>
      </c>
      <c r="D5" s="310">
        <f>D4-D6</f>
        <v>185530805.55000004</v>
      </c>
      <c r="E5" s="310"/>
      <c r="F5" s="343">
        <f>F4-F6</f>
        <v>6072385.010000003</v>
      </c>
      <c r="G5" s="310"/>
      <c r="H5" s="310"/>
      <c r="I5" s="310"/>
      <c r="J5" s="310"/>
      <c r="K5" s="310">
        <v>409500000</v>
      </c>
      <c r="L5" s="344">
        <f t="shared" si="0"/>
        <v>46.78954592429793</v>
      </c>
      <c r="M5" s="309">
        <f aca="true" t="shared" si="2" ref="M5:M65">C5*100/286762218.99</f>
        <v>66.81605102472778</v>
      </c>
    </row>
    <row r="6" spans="1:13" ht="12.75">
      <c r="A6" s="304"/>
      <c r="B6" s="342" t="s">
        <v>295</v>
      </c>
      <c r="C6" s="310">
        <f t="shared" si="1"/>
        <v>25999247.869999997</v>
      </c>
      <c r="D6" s="310">
        <f>15056795.22+153788.54+1806220.85+224203.72+1921291.31+1074176.67+130997.17</f>
        <v>20367473.479999997</v>
      </c>
      <c r="E6" s="310"/>
      <c r="F6" s="310">
        <f>4765475.79+532362.38+297638.8+36297.42</f>
        <v>5631774.39</v>
      </c>
      <c r="G6" s="310"/>
      <c r="H6" s="310"/>
      <c r="I6" s="310"/>
      <c r="J6" s="310"/>
      <c r="K6" s="310">
        <v>56400000</v>
      </c>
      <c r="L6" s="344">
        <f t="shared" si="0"/>
        <v>46.09795721631205</v>
      </c>
      <c r="M6" s="309">
        <f t="shared" si="2"/>
        <v>9.066483012152533</v>
      </c>
    </row>
    <row r="7" spans="1:13" ht="12.75">
      <c r="A7" s="330">
        <v>413</v>
      </c>
      <c r="B7" s="325" t="s">
        <v>97</v>
      </c>
      <c r="C7" s="331">
        <f t="shared" si="1"/>
        <v>133748.92</v>
      </c>
      <c r="D7" s="331"/>
      <c r="E7" s="331"/>
      <c r="F7" s="331"/>
      <c r="G7" s="331">
        <v>133748.92</v>
      </c>
      <c r="H7" s="331"/>
      <c r="I7" s="331"/>
      <c r="J7" s="331"/>
      <c r="K7" s="331">
        <v>900000</v>
      </c>
      <c r="L7" s="328">
        <f t="shared" si="0"/>
        <v>14.860991111111113</v>
      </c>
      <c r="M7" s="327">
        <f t="shared" si="2"/>
        <v>0.04664105350805091</v>
      </c>
    </row>
    <row r="8" spans="1:13" ht="33" customHeight="1">
      <c r="A8" s="332">
        <v>414</v>
      </c>
      <c r="B8" s="326" t="s">
        <v>301</v>
      </c>
      <c r="C8" s="331">
        <f t="shared" si="1"/>
        <v>5078517.37</v>
      </c>
      <c r="D8" s="331">
        <f>486438.6+894603</f>
        <v>1381041.6</v>
      </c>
      <c r="E8" s="331"/>
      <c r="F8" s="331">
        <f>12423.76+504545.5</f>
        <v>516969.26</v>
      </c>
      <c r="G8" s="331"/>
      <c r="H8" s="331">
        <v>3180506.51</v>
      </c>
      <c r="I8" s="331"/>
      <c r="J8" s="331"/>
      <c r="K8" s="331">
        <v>12400000</v>
      </c>
      <c r="L8" s="328">
        <f t="shared" si="0"/>
        <v>40.95578524193549</v>
      </c>
      <c r="M8" s="327">
        <f t="shared" si="2"/>
        <v>1.770985518206322</v>
      </c>
    </row>
    <row r="9" spans="1:13" ht="12.75">
      <c r="A9" s="314"/>
      <c r="B9" s="345" t="s">
        <v>294</v>
      </c>
      <c r="C9" s="310">
        <f t="shared" si="1"/>
        <v>4344240.57</v>
      </c>
      <c r="D9" s="343">
        <f>D8-D10</f>
        <v>842526.6000000001</v>
      </c>
      <c r="E9" s="343"/>
      <c r="F9" s="343">
        <f>F8-F10</f>
        <v>321207.46</v>
      </c>
      <c r="G9" s="343"/>
      <c r="H9" s="343">
        <v>3180506.51</v>
      </c>
      <c r="I9" s="343"/>
      <c r="J9" s="343"/>
      <c r="K9" s="343">
        <v>11800000</v>
      </c>
      <c r="L9" s="346">
        <f t="shared" si="0"/>
        <v>36.815598050847456</v>
      </c>
      <c r="M9" s="309">
        <f t="shared" si="2"/>
        <v>1.5149277981251403</v>
      </c>
    </row>
    <row r="10" spans="1:13" ht="12.75">
      <c r="A10" s="314"/>
      <c r="B10" s="345" t="s">
        <v>295</v>
      </c>
      <c r="C10" s="310">
        <f t="shared" si="1"/>
        <v>734276.8</v>
      </c>
      <c r="D10" s="343">
        <v>538515</v>
      </c>
      <c r="E10" s="343"/>
      <c r="F10" s="343">
        <f>179500+16261.8</f>
        <v>195761.8</v>
      </c>
      <c r="G10" s="343"/>
      <c r="H10" s="343"/>
      <c r="I10" s="343"/>
      <c r="J10" s="343"/>
      <c r="K10" s="343">
        <v>600000</v>
      </c>
      <c r="L10" s="346">
        <f t="shared" si="0"/>
        <v>122.37946666666667</v>
      </c>
      <c r="M10" s="309">
        <f t="shared" si="2"/>
        <v>0.2560577200811819</v>
      </c>
    </row>
    <row r="11" spans="1:13" ht="22.5">
      <c r="A11" s="332">
        <v>415</v>
      </c>
      <c r="B11" s="333" t="s">
        <v>293</v>
      </c>
      <c r="C11" s="331">
        <f t="shared" si="1"/>
        <v>6632443.2</v>
      </c>
      <c r="D11" s="334">
        <v>4763988.42</v>
      </c>
      <c r="E11" s="334"/>
      <c r="F11" s="334">
        <v>1868454.78</v>
      </c>
      <c r="G11" s="334"/>
      <c r="H11" s="334"/>
      <c r="I11" s="334"/>
      <c r="J11" s="331"/>
      <c r="K11" s="331">
        <v>10659000</v>
      </c>
      <c r="L11" s="328">
        <f t="shared" si="0"/>
        <v>62.22387841260906</v>
      </c>
      <c r="M11" s="327">
        <f t="shared" si="2"/>
        <v>2.3128720454737755</v>
      </c>
    </row>
    <row r="12" spans="1:13" ht="12.75">
      <c r="A12" s="298"/>
      <c r="B12" s="287" t="s">
        <v>294</v>
      </c>
      <c r="C12" s="305">
        <f t="shared" si="1"/>
        <v>5851031.28</v>
      </c>
      <c r="D12" s="300">
        <f>D11-D13</f>
        <v>4457292.99</v>
      </c>
      <c r="E12" s="300"/>
      <c r="F12" s="300">
        <f>F11-F13</f>
        <v>1393738.29</v>
      </c>
      <c r="G12" s="306"/>
      <c r="H12" s="306"/>
      <c r="I12" s="300"/>
      <c r="J12" s="305"/>
      <c r="K12" s="305">
        <v>9830000</v>
      </c>
      <c r="L12" s="301">
        <f t="shared" si="0"/>
        <v>59.52219003051882</v>
      </c>
      <c r="M12" s="277">
        <f t="shared" si="2"/>
        <v>2.0403773204879676</v>
      </c>
    </row>
    <row r="13" spans="1:13" ht="12.75">
      <c r="A13" s="298"/>
      <c r="B13" s="287" t="s">
        <v>295</v>
      </c>
      <c r="C13" s="305">
        <f t="shared" si="1"/>
        <v>781411.9199999999</v>
      </c>
      <c r="D13" s="300">
        <v>306695.43</v>
      </c>
      <c r="E13" s="300"/>
      <c r="F13" s="300">
        <v>474716.49</v>
      </c>
      <c r="G13" s="306"/>
      <c r="H13" s="306"/>
      <c r="I13" s="300"/>
      <c r="J13" s="305"/>
      <c r="K13" s="305">
        <v>829000</v>
      </c>
      <c r="L13" s="301">
        <f t="shared" si="0"/>
        <v>94.25958021712907</v>
      </c>
      <c r="M13" s="277">
        <f t="shared" si="2"/>
        <v>0.2724947249858076</v>
      </c>
    </row>
    <row r="14" spans="1:13" ht="12.75">
      <c r="A14" s="330">
        <v>416</v>
      </c>
      <c r="B14" s="325" t="s">
        <v>282</v>
      </c>
      <c r="C14" s="331">
        <f t="shared" si="1"/>
        <v>4853628.16</v>
      </c>
      <c r="D14" s="331">
        <v>4706840.34</v>
      </c>
      <c r="E14" s="331"/>
      <c r="F14" s="331">
        <v>146787.82</v>
      </c>
      <c r="G14" s="331"/>
      <c r="H14" s="331"/>
      <c r="I14" s="331"/>
      <c r="J14" s="331"/>
      <c r="K14" s="331">
        <v>9156000</v>
      </c>
      <c r="L14" s="328">
        <f t="shared" si="0"/>
        <v>53.01035561380515</v>
      </c>
      <c r="M14" s="327">
        <f t="shared" si="2"/>
        <v>1.692561934098179</v>
      </c>
    </row>
    <row r="15" spans="1:16" ht="12.75">
      <c r="A15" s="304"/>
      <c r="B15" s="342" t="s">
        <v>294</v>
      </c>
      <c r="C15" s="310">
        <f t="shared" si="1"/>
        <v>4129751.3899999997</v>
      </c>
      <c r="D15" s="310">
        <f>D14-D16</f>
        <v>4084102.32</v>
      </c>
      <c r="E15" s="310"/>
      <c r="F15" s="310">
        <f>F14-F16</f>
        <v>45649.07000000001</v>
      </c>
      <c r="G15" s="310"/>
      <c r="H15" s="310"/>
      <c r="I15" s="310"/>
      <c r="J15" s="310"/>
      <c r="K15" s="310">
        <v>7756000</v>
      </c>
      <c r="L15" s="344">
        <f t="shared" si="0"/>
        <v>53.24589208354821</v>
      </c>
      <c r="M15" s="309">
        <f t="shared" si="2"/>
        <v>1.4401309225968895</v>
      </c>
      <c r="N15" s="347"/>
      <c r="O15" s="347"/>
      <c r="P15" s="347"/>
    </row>
    <row r="16" spans="1:16" ht="12.75">
      <c r="A16" s="288"/>
      <c r="B16" s="342" t="s">
        <v>295</v>
      </c>
      <c r="C16" s="310">
        <f t="shared" si="1"/>
        <v>723876.77</v>
      </c>
      <c r="D16" s="310">
        <f>365962+256776.02</f>
        <v>622738.02</v>
      </c>
      <c r="E16" s="348"/>
      <c r="F16" s="310">
        <f>26959+74179.75</f>
        <v>101138.75</v>
      </c>
      <c r="G16" s="348"/>
      <c r="H16" s="348"/>
      <c r="I16" s="348"/>
      <c r="J16" s="348"/>
      <c r="K16" s="310">
        <v>1400000</v>
      </c>
      <c r="L16" s="349">
        <f t="shared" si="0"/>
        <v>51.70548357142857</v>
      </c>
      <c r="M16" s="350">
        <f t="shared" si="2"/>
        <v>0.25243101150128955</v>
      </c>
      <c r="N16" s="347"/>
      <c r="O16" s="347"/>
      <c r="P16" s="347"/>
    </row>
    <row r="17" spans="1:16" ht="12.75">
      <c r="A17" s="330">
        <v>421</v>
      </c>
      <c r="B17" s="351" t="s">
        <v>314</v>
      </c>
      <c r="C17" s="352">
        <f>C18+C19+C20+C21+C22+C23</f>
        <v>11613015.27</v>
      </c>
      <c r="D17" s="352">
        <f aca="true" t="shared" si="3" ref="D17:K17">D18+D19+D20+D21+D22+D23</f>
        <v>9533209.209999999</v>
      </c>
      <c r="E17" s="352">
        <f t="shared" si="3"/>
        <v>77715.49</v>
      </c>
      <c r="F17" s="352">
        <f t="shared" si="3"/>
        <v>638626.22</v>
      </c>
      <c r="G17" s="352">
        <f t="shared" si="3"/>
        <v>1363464.35</v>
      </c>
      <c r="H17" s="352">
        <f t="shared" si="3"/>
        <v>0</v>
      </c>
      <c r="I17" s="352">
        <f t="shared" si="3"/>
        <v>0</v>
      </c>
      <c r="J17" s="352">
        <f t="shared" si="3"/>
        <v>0</v>
      </c>
      <c r="K17" s="352">
        <f t="shared" si="3"/>
        <v>24730000</v>
      </c>
      <c r="L17" s="353">
        <f t="shared" si="0"/>
        <v>46.95922066316215</v>
      </c>
      <c r="M17" s="354">
        <f t="shared" si="2"/>
        <v>4.0497019833721435</v>
      </c>
      <c r="N17" s="347"/>
      <c r="O17" s="347"/>
      <c r="P17" s="347"/>
    </row>
    <row r="18" spans="1:14" ht="12.75">
      <c r="A18" s="266">
        <v>4211</v>
      </c>
      <c r="B18" s="266" t="s">
        <v>101</v>
      </c>
      <c r="C18" s="305">
        <f t="shared" si="1"/>
        <v>980849.09</v>
      </c>
      <c r="D18" s="305">
        <v>772837.13</v>
      </c>
      <c r="E18" s="305">
        <v>77715.49</v>
      </c>
      <c r="F18" s="305">
        <v>115038.1</v>
      </c>
      <c r="G18" s="305">
        <v>15258.37</v>
      </c>
      <c r="H18" s="305"/>
      <c r="I18" s="305"/>
      <c r="J18" s="305"/>
      <c r="K18" s="305">
        <v>1900000</v>
      </c>
      <c r="L18" s="301">
        <f t="shared" si="0"/>
        <v>51.623636315789476</v>
      </c>
      <c r="M18" s="277">
        <f t="shared" si="2"/>
        <v>0.3420426489426085</v>
      </c>
      <c r="N18" s="17"/>
    </row>
    <row r="19" spans="1:13" ht="12.75">
      <c r="A19" s="266">
        <v>4212</v>
      </c>
      <c r="B19" s="266" t="s">
        <v>102</v>
      </c>
      <c r="C19" s="305">
        <f t="shared" si="1"/>
        <v>7347498.359999999</v>
      </c>
      <c r="D19" s="305">
        <v>6179866.93</v>
      </c>
      <c r="E19" s="305"/>
      <c r="F19" s="305"/>
      <c r="G19" s="305">
        <v>1167631.43</v>
      </c>
      <c r="H19" s="305"/>
      <c r="I19" s="305"/>
      <c r="J19" s="305"/>
      <c r="K19" s="305">
        <v>14030000</v>
      </c>
      <c r="L19" s="301">
        <f t="shared" si="0"/>
        <v>52.36990990734141</v>
      </c>
      <c r="M19" s="277">
        <f t="shared" si="2"/>
        <v>2.5622267765532327</v>
      </c>
    </row>
    <row r="20" spans="1:13" ht="12.75">
      <c r="A20" s="266">
        <v>4213</v>
      </c>
      <c r="B20" s="266" t="s">
        <v>103</v>
      </c>
      <c r="C20" s="305">
        <f t="shared" si="1"/>
        <v>1540590.16</v>
      </c>
      <c r="D20" s="305">
        <v>1364587.96</v>
      </c>
      <c r="E20" s="305"/>
      <c r="F20" s="305"/>
      <c r="G20" s="305">
        <v>176002.2</v>
      </c>
      <c r="H20" s="305"/>
      <c r="I20" s="305"/>
      <c r="J20" s="305"/>
      <c r="K20" s="305">
        <v>4600000</v>
      </c>
      <c r="L20" s="301">
        <f t="shared" si="0"/>
        <v>33.491090434782606</v>
      </c>
      <c r="M20" s="277">
        <f t="shared" si="2"/>
        <v>0.5372360994506475</v>
      </c>
    </row>
    <row r="21" spans="1:13" ht="12.75">
      <c r="A21" s="266">
        <v>4214</v>
      </c>
      <c r="B21" s="266" t="s">
        <v>104</v>
      </c>
      <c r="C21" s="305">
        <f t="shared" si="1"/>
        <v>961944.22</v>
      </c>
      <c r="D21" s="305">
        <v>433783.75</v>
      </c>
      <c r="E21" s="305"/>
      <c r="F21" s="305">
        <v>523588.12</v>
      </c>
      <c r="G21" s="305">
        <v>4572.35</v>
      </c>
      <c r="H21" s="305"/>
      <c r="I21" s="305"/>
      <c r="J21" s="305"/>
      <c r="K21" s="305">
        <v>2200000</v>
      </c>
      <c r="L21" s="301">
        <f t="shared" si="0"/>
        <v>43.724737272727275</v>
      </c>
      <c r="M21" s="277">
        <f t="shared" si="2"/>
        <v>0.335450124283473</v>
      </c>
    </row>
    <row r="22" spans="1:13" ht="12.75">
      <c r="A22" s="266">
        <v>4215</v>
      </c>
      <c r="B22" s="266" t="s">
        <v>279</v>
      </c>
      <c r="C22" s="305">
        <f t="shared" si="1"/>
        <v>780693.44</v>
      </c>
      <c r="D22" s="305">
        <f>664080.62+116612.82</f>
        <v>780693.44</v>
      </c>
      <c r="E22" s="305"/>
      <c r="F22" s="305"/>
      <c r="G22" s="305"/>
      <c r="H22" s="305"/>
      <c r="I22" s="305"/>
      <c r="J22" s="305"/>
      <c r="K22" s="305">
        <v>2000000</v>
      </c>
      <c r="L22" s="301">
        <f t="shared" si="0"/>
        <v>39.034672</v>
      </c>
      <c r="M22" s="277">
        <f t="shared" si="2"/>
        <v>0.2722441759411913</v>
      </c>
    </row>
    <row r="23" spans="1:13" ht="12.75">
      <c r="A23" s="266">
        <v>4216</v>
      </c>
      <c r="B23" s="266" t="s">
        <v>312</v>
      </c>
      <c r="C23" s="305">
        <f t="shared" si="1"/>
        <v>1440</v>
      </c>
      <c r="D23" s="305">
        <v>1440</v>
      </c>
      <c r="E23" s="305"/>
      <c r="F23" s="305"/>
      <c r="G23" s="305"/>
      <c r="H23" s="305"/>
      <c r="I23" s="305"/>
      <c r="J23" s="305"/>
      <c r="K23" s="305"/>
      <c r="L23" s="301"/>
      <c r="M23" s="277">
        <f t="shared" si="2"/>
        <v>0.0005021582009902831</v>
      </c>
    </row>
    <row r="24" spans="1:13" ht="12.75">
      <c r="A24" s="325">
        <v>422</v>
      </c>
      <c r="B24" s="325" t="s">
        <v>315</v>
      </c>
      <c r="C24" s="331">
        <f>C25</f>
        <v>265618.97</v>
      </c>
      <c r="D24" s="331">
        <f aca="true" t="shared" si="4" ref="D24:K24">D25</f>
        <v>0</v>
      </c>
      <c r="E24" s="331">
        <f t="shared" si="4"/>
        <v>0</v>
      </c>
      <c r="F24" s="331">
        <f t="shared" si="4"/>
        <v>247935.78</v>
      </c>
      <c r="G24" s="331">
        <f t="shared" si="4"/>
        <v>17683.19</v>
      </c>
      <c r="H24" s="331">
        <f t="shared" si="4"/>
        <v>0</v>
      </c>
      <c r="I24" s="331">
        <f t="shared" si="4"/>
        <v>0</v>
      </c>
      <c r="J24" s="331">
        <f t="shared" si="4"/>
        <v>0</v>
      </c>
      <c r="K24" s="331">
        <f t="shared" si="4"/>
        <v>300000</v>
      </c>
      <c r="L24" s="328">
        <f t="shared" si="0"/>
        <v>88.53965666666666</v>
      </c>
      <c r="M24" s="327">
        <f t="shared" si="2"/>
        <v>0.09262690564173053</v>
      </c>
    </row>
    <row r="25" spans="1:13" ht="12.75">
      <c r="A25" s="266">
        <v>4221</v>
      </c>
      <c r="B25" s="266" t="s">
        <v>106</v>
      </c>
      <c r="C25" s="305">
        <f t="shared" si="1"/>
        <v>265618.97</v>
      </c>
      <c r="D25" s="305"/>
      <c r="E25" s="305"/>
      <c r="F25" s="305">
        <v>247935.78</v>
      </c>
      <c r="G25" s="305">
        <v>17683.19</v>
      </c>
      <c r="H25" s="305"/>
      <c r="I25" s="305"/>
      <c r="J25" s="305"/>
      <c r="K25" s="313">
        <v>300000</v>
      </c>
      <c r="L25" s="301">
        <f t="shared" si="0"/>
        <v>88.53965666666666</v>
      </c>
      <c r="M25" s="277">
        <f t="shared" si="2"/>
        <v>0.09262690564173053</v>
      </c>
    </row>
    <row r="26" spans="1:13" ht="12.75">
      <c r="A26" s="325">
        <v>423</v>
      </c>
      <c r="B26" s="325" t="s">
        <v>316</v>
      </c>
      <c r="C26" s="331">
        <f aca="true" t="shared" si="5" ref="C26:J26">C27+C28+C31+C32+C33+C35+C36</f>
        <v>5952637.75</v>
      </c>
      <c r="D26" s="331">
        <f t="shared" si="5"/>
        <v>2238951.21</v>
      </c>
      <c r="E26" s="331">
        <f t="shared" si="5"/>
        <v>1470340</v>
      </c>
      <c r="F26" s="331">
        <f t="shared" si="5"/>
        <v>1739346.54</v>
      </c>
      <c r="G26" s="331">
        <f t="shared" si="5"/>
        <v>504000</v>
      </c>
      <c r="H26" s="331">
        <f t="shared" si="5"/>
        <v>0</v>
      </c>
      <c r="I26" s="331">
        <f t="shared" si="5"/>
        <v>0</v>
      </c>
      <c r="J26" s="331">
        <f t="shared" si="5"/>
        <v>0</v>
      </c>
      <c r="K26" s="331">
        <f>K27+K28+K31+K32+K33+K35+K36</f>
        <v>11630000</v>
      </c>
      <c r="L26" s="328">
        <f t="shared" si="0"/>
        <v>51.18347162510748</v>
      </c>
      <c r="M26" s="327">
        <f t="shared" si="2"/>
        <v>2.07580962756031</v>
      </c>
    </row>
    <row r="27" spans="1:14" ht="12.75">
      <c r="A27" s="266">
        <v>4232</v>
      </c>
      <c r="B27" s="266" t="s">
        <v>107</v>
      </c>
      <c r="C27" s="305">
        <f t="shared" si="1"/>
        <v>300000</v>
      </c>
      <c r="D27" s="305">
        <v>162000</v>
      </c>
      <c r="E27" s="305"/>
      <c r="F27" s="305">
        <v>138000</v>
      </c>
      <c r="G27" s="305"/>
      <c r="H27" s="305"/>
      <c r="I27" s="305"/>
      <c r="J27" s="305"/>
      <c r="K27" s="305">
        <v>650000</v>
      </c>
      <c r="L27" s="301">
        <f t="shared" si="0"/>
        <v>46.15384615384615</v>
      </c>
      <c r="M27" s="277">
        <f t="shared" si="2"/>
        <v>0.10461629187297565</v>
      </c>
      <c r="N27" s="17"/>
    </row>
    <row r="28" spans="1:13" ht="12.75">
      <c r="A28" s="266">
        <v>4233</v>
      </c>
      <c r="B28" s="266" t="s">
        <v>108</v>
      </c>
      <c r="C28" s="305">
        <f t="shared" si="1"/>
        <v>358636.7</v>
      </c>
      <c r="D28" s="305"/>
      <c r="E28" s="305"/>
      <c r="F28" s="305">
        <v>358636.7</v>
      </c>
      <c r="G28" s="305"/>
      <c r="H28" s="305"/>
      <c r="I28" s="305"/>
      <c r="J28" s="305"/>
      <c r="K28" s="305">
        <f>K29+K30</f>
        <v>1660000</v>
      </c>
      <c r="L28" s="301">
        <f t="shared" si="0"/>
        <v>21.60462048192771</v>
      </c>
      <c r="M28" s="277">
        <f t="shared" si="2"/>
        <v>0.12506413894520269</v>
      </c>
    </row>
    <row r="29" spans="1:13" ht="12.75">
      <c r="A29" s="266"/>
      <c r="B29" s="342" t="s">
        <v>294</v>
      </c>
      <c r="C29" s="310">
        <f t="shared" si="1"/>
        <v>261056.71000000002</v>
      </c>
      <c r="D29" s="310"/>
      <c r="E29" s="310"/>
      <c r="F29" s="310">
        <f>F28-F30</f>
        <v>261056.71000000002</v>
      </c>
      <c r="G29" s="310"/>
      <c r="H29" s="310"/>
      <c r="I29" s="310"/>
      <c r="J29" s="310"/>
      <c r="K29" s="310">
        <v>1200000</v>
      </c>
      <c r="L29" s="344">
        <f t="shared" si="0"/>
        <v>21.754725833333335</v>
      </c>
      <c r="M29" s="309">
        <f t="shared" si="2"/>
        <v>0.09103594989586254</v>
      </c>
    </row>
    <row r="30" spans="1:13" ht="12.75">
      <c r="A30" s="266"/>
      <c r="B30" s="342" t="s">
        <v>295</v>
      </c>
      <c r="C30" s="310">
        <f t="shared" si="1"/>
        <v>97579.99</v>
      </c>
      <c r="D30" s="310"/>
      <c r="E30" s="310"/>
      <c r="F30" s="310">
        <f>80000+17579.99</f>
        <v>97579.99</v>
      </c>
      <c r="G30" s="310"/>
      <c r="H30" s="310"/>
      <c r="I30" s="310"/>
      <c r="J30" s="310"/>
      <c r="K30" s="310">
        <v>460000</v>
      </c>
      <c r="L30" s="344">
        <f t="shared" si="0"/>
        <v>21.213041304347826</v>
      </c>
      <c r="M30" s="309">
        <f t="shared" si="2"/>
        <v>0.03402818904934015</v>
      </c>
    </row>
    <row r="31" spans="1:13" ht="12.75">
      <c r="A31" s="266">
        <v>4234</v>
      </c>
      <c r="B31" s="266" t="s">
        <v>109</v>
      </c>
      <c r="C31" s="305">
        <f t="shared" si="1"/>
        <v>283353.09</v>
      </c>
      <c r="D31" s="305">
        <v>48132.4</v>
      </c>
      <c r="E31" s="305"/>
      <c r="F31" s="305">
        <v>235220.69</v>
      </c>
      <c r="G31" s="305"/>
      <c r="H31" s="305"/>
      <c r="I31" s="305"/>
      <c r="J31" s="305"/>
      <c r="K31" s="305">
        <v>500000</v>
      </c>
      <c r="L31" s="301">
        <f t="shared" si="0"/>
        <v>56.670618000000005</v>
      </c>
      <c r="M31" s="277">
        <f t="shared" si="2"/>
        <v>0.0988111652218318</v>
      </c>
    </row>
    <row r="32" spans="1:13" ht="12.75">
      <c r="A32" s="266">
        <v>4235</v>
      </c>
      <c r="B32" s="266" t="s">
        <v>110</v>
      </c>
      <c r="C32" s="305">
        <f t="shared" si="1"/>
        <v>3224189.39</v>
      </c>
      <c r="D32" s="305">
        <v>1371528.81</v>
      </c>
      <c r="E32" s="305">
        <v>1470340</v>
      </c>
      <c r="F32" s="305">
        <v>382320.58</v>
      </c>
      <c r="G32" s="305"/>
      <c r="H32" s="305"/>
      <c r="I32" s="305"/>
      <c r="J32" s="305"/>
      <c r="K32" s="305">
        <v>5600000</v>
      </c>
      <c r="L32" s="301">
        <f t="shared" si="0"/>
        <v>57.574810535714285</v>
      </c>
      <c r="M32" s="277">
        <f t="shared" si="2"/>
        <v>1.1243424609266377</v>
      </c>
    </row>
    <row r="33" spans="1:13" ht="12.75">
      <c r="A33" s="266">
        <v>4236</v>
      </c>
      <c r="B33" s="266" t="s">
        <v>111</v>
      </c>
      <c r="C33" s="305">
        <f t="shared" si="1"/>
        <v>459630</v>
      </c>
      <c r="D33" s="305">
        <v>455430</v>
      </c>
      <c r="E33" s="305"/>
      <c r="F33" s="305">
        <v>4200</v>
      </c>
      <c r="G33" s="305"/>
      <c r="H33" s="305"/>
      <c r="I33" s="305"/>
      <c r="J33" s="305"/>
      <c r="K33" s="305">
        <v>1600000</v>
      </c>
      <c r="L33" s="301">
        <f t="shared" si="0"/>
        <v>28.726875</v>
      </c>
      <c r="M33" s="277">
        <f t="shared" si="2"/>
        <v>0.160282620778586</v>
      </c>
    </row>
    <row r="34" spans="1:13" ht="33.75">
      <c r="A34" s="278" t="s">
        <v>0</v>
      </c>
      <c r="B34" s="278" t="s">
        <v>1</v>
      </c>
      <c r="C34" s="279" t="s">
        <v>2</v>
      </c>
      <c r="D34" s="279" t="s">
        <v>303</v>
      </c>
      <c r="E34" s="279" t="s">
        <v>4</v>
      </c>
      <c r="F34" s="286" t="s">
        <v>313</v>
      </c>
      <c r="G34" s="279" t="s">
        <v>274</v>
      </c>
      <c r="H34" s="286" t="s">
        <v>335</v>
      </c>
      <c r="I34" s="286" t="s">
        <v>260</v>
      </c>
      <c r="J34" s="279" t="s">
        <v>182</v>
      </c>
      <c r="K34" s="278" t="s">
        <v>275</v>
      </c>
      <c r="L34" s="290" t="s">
        <v>278</v>
      </c>
      <c r="M34" s="290" t="s">
        <v>304</v>
      </c>
    </row>
    <row r="35" spans="1:13" ht="12.75">
      <c r="A35" s="266">
        <v>4237</v>
      </c>
      <c r="B35" s="266" t="s">
        <v>47</v>
      </c>
      <c r="C35" s="305">
        <f t="shared" si="1"/>
        <v>620968.57</v>
      </c>
      <c r="D35" s="305"/>
      <c r="E35" s="305"/>
      <c r="F35" s="305">
        <v>620968.57</v>
      </c>
      <c r="G35" s="305"/>
      <c r="H35" s="305"/>
      <c r="I35" s="305"/>
      <c r="J35" s="305"/>
      <c r="K35" s="305">
        <v>870000</v>
      </c>
      <c r="L35" s="301">
        <f t="shared" si="0"/>
        <v>71.37569770114942</v>
      </c>
      <c r="M35" s="277">
        <f t="shared" si="2"/>
        <v>0.21654476387688099</v>
      </c>
    </row>
    <row r="36" spans="1:13" ht="12.75">
      <c r="A36" s="266">
        <v>4239</v>
      </c>
      <c r="B36" s="266" t="s">
        <v>48</v>
      </c>
      <c r="C36" s="305">
        <f t="shared" si="1"/>
        <v>705860</v>
      </c>
      <c r="D36" s="305">
        <v>201860</v>
      </c>
      <c r="E36" s="305"/>
      <c r="F36" s="305"/>
      <c r="G36" s="305">
        <v>504000</v>
      </c>
      <c r="H36" s="305"/>
      <c r="I36" s="305"/>
      <c r="J36" s="305"/>
      <c r="K36" s="305">
        <v>750000</v>
      </c>
      <c r="L36" s="301">
        <f t="shared" si="0"/>
        <v>94.11466666666666</v>
      </c>
      <c r="M36" s="277">
        <f t="shared" si="2"/>
        <v>0.2461481859381953</v>
      </c>
    </row>
    <row r="37" spans="1:13" ht="12.75">
      <c r="A37" s="325">
        <v>424</v>
      </c>
      <c r="B37" s="325" t="s">
        <v>317</v>
      </c>
      <c r="C37" s="331">
        <f>C38+C39+C40</f>
        <v>4323389.33</v>
      </c>
      <c r="D37" s="331">
        <f aca="true" t="shared" si="6" ref="D37:J37">D38+D39+D40</f>
        <v>55589.81</v>
      </c>
      <c r="E37" s="331">
        <f t="shared" si="6"/>
        <v>0</v>
      </c>
      <c r="F37" s="331">
        <f>F38+F39+F40</f>
        <v>3950999.52</v>
      </c>
      <c r="G37" s="331">
        <f t="shared" si="6"/>
        <v>0</v>
      </c>
      <c r="H37" s="331">
        <f t="shared" si="6"/>
        <v>0</v>
      </c>
      <c r="I37" s="331">
        <f>I38+I39+I40</f>
        <v>316800</v>
      </c>
      <c r="J37" s="331">
        <f t="shared" si="6"/>
        <v>0</v>
      </c>
      <c r="K37" s="331">
        <f>K38+K39+K40</f>
        <v>5470000</v>
      </c>
      <c r="L37" s="328">
        <f t="shared" si="0"/>
        <v>79.03819616087752</v>
      </c>
      <c r="M37" s="327">
        <f t="shared" si="2"/>
        <v>1.507656533425962</v>
      </c>
    </row>
    <row r="38" spans="1:13" ht="12.75">
      <c r="A38" s="266">
        <v>4243</v>
      </c>
      <c r="B38" s="266" t="s">
        <v>112</v>
      </c>
      <c r="C38" s="305">
        <f t="shared" si="1"/>
        <v>3476553.33</v>
      </c>
      <c r="D38" s="305">
        <v>27989.81</v>
      </c>
      <c r="E38" s="305"/>
      <c r="F38" s="305">
        <v>3448563.52</v>
      </c>
      <c r="G38" s="305"/>
      <c r="H38" s="305"/>
      <c r="I38" s="305"/>
      <c r="J38" s="305"/>
      <c r="K38" s="305">
        <v>3900000</v>
      </c>
      <c r="L38" s="301">
        <f t="shared" si="0"/>
        <v>89.14239307692307</v>
      </c>
      <c r="M38" s="277">
        <f t="shared" si="2"/>
        <v>1.2123470596108181</v>
      </c>
    </row>
    <row r="39" spans="1:13" ht="12.75">
      <c r="A39" s="266">
        <v>4246</v>
      </c>
      <c r="B39" s="287" t="s">
        <v>281</v>
      </c>
      <c r="C39" s="305">
        <f t="shared" si="1"/>
        <v>3236</v>
      </c>
      <c r="D39" s="305"/>
      <c r="E39" s="305"/>
      <c r="F39" s="305">
        <v>3236</v>
      </c>
      <c r="G39" s="305"/>
      <c r="H39" s="305"/>
      <c r="I39" s="305"/>
      <c r="J39" s="305"/>
      <c r="K39" s="305">
        <v>10000</v>
      </c>
      <c r="L39" s="301">
        <f t="shared" si="0"/>
        <v>32.36</v>
      </c>
      <c r="M39" s="277">
        <f t="shared" si="2"/>
        <v>0.0011284610683364974</v>
      </c>
    </row>
    <row r="40" spans="1:13" ht="12.75">
      <c r="A40" s="266">
        <v>4249</v>
      </c>
      <c r="B40" s="266" t="s">
        <v>193</v>
      </c>
      <c r="C40" s="305">
        <f>D40+E40+F40+G40+H40+I40+J40</f>
        <v>843600</v>
      </c>
      <c r="D40" s="305">
        <v>27600</v>
      </c>
      <c r="E40" s="305"/>
      <c r="F40" s="305">
        <v>499200</v>
      </c>
      <c r="G40" s="305"/>
      <c r="H40" s="305"/>
      <c r="I40" s="305">
        <v>316800</v>
      </c>
      <c r="J40" s="305"/>
      <c r="K40" s="305">
        <f>600000+960000</f>
        <v>1560000</v>
      </c>
      <c r="L40" s="301">
        <f aca="true" t="shared" si="7" ref="L40:L65">C40*100/K40</f>
        <v>54.07692307692308</v>
      </c>
      <c r="M40" s="277">
        <f t="shared" si="2"/>
        <v>0.2941810127468075</v>
      </c>
    </row>
    <row r="41" spans="1:13" ht="12.75">
      <c r="A41" s="266"/>
      <c r="B41" s="266" t="s">
        <v>337</v>
      </c>
      <c r="C41" s="305">
        <f>D41+E41+F41+G41+H41+I41+J41</f>
        <v>816000</v>
      </c>
      <c r="D41" s="305"/>
      <c r="E41" s="305"/>
      <c r="F41" s="305">
        <v>499200</v>
      </c>
      <c r="G41" s="305"/>
      <c r="H41" s="305"/>
      <c r="I41" s="305">
        <v>316800</v>
      </c>
      <c r="J41" s="305"/>
      <c r="K41" s="305">
        <v>960000</v>
      </c>
      <c r="L41" s="301">
        <f t="shared" si="7"/>
        <v>85</v>
      </c>
      <c r="M41" s="277">
        <f t="shared" si="2"/>
        <v>0.28455631389449376</v>
      </c>
    </row>
    <row r="42" spans="1:13" ht="12.75">
      <c r="A42" s="325">
        <v>425</v>
      </c>
      <c r="B42" s="325" t="s">
        <v>318</v>
      </c>
      <c r="C42" s="331">
        <f>C43+C46</f>
        <v>5454951.55</v>
      </c>
      <c r="D42" s="331">
        <f aca="true" t="shared" si="8" ref="D42:K42">D43+D46</f>
        <v>2503479.04</v>
      </c>
      <c r="E42" s="331">
        <f t="shared" si="8"/>
        <v>1671034.51</v>
      </c>
      <c r="F42" s="331">
        <f t="shared" si="8"/>
        <v>57878</v>
      </c>
      <c r="G42" s="331">
        <f t="shared" si="8"/>
        <v>22560</v>
      </c>
      <c r="H42" s="331">
        <f t="shared" si="8"/>
        <v>0</v>
      </c>
      <c r="I42" s="331">
        <f t="shared" si="8"/>
        <v>1200000</v>
      </c>
      <c r="J42" s="331">
        <f t="shared" si="8"/>
        <v>0</v>
      </c>
      <c r="K42" s="331">
        <f t="shared" si="8"/>
        <v>7860000</v>
      </c>
      <c r="L42" s="328">
        <f t="shared" si="7"/>
        <v>69.40141921119593</v>
      </c>
      <c r="M42" s="329">
        <f t="shared" si="2"/>
        <v>1.9022560116924696</v>
      </c>
    </row>
    <row r="43" spans="1:14" ht="12.75">
      <c r="A43" s="266">
        <v>4251</v>
      </c>
      <c r="B43" s="266" t="s">
        <v>113</v>
      </c>
      <c r="C43" s="305">
        <f aca="true" t="shared" si="9" ref="C43:C64">D43+E43+F43+G43+H43+I43+J43</f>
        <v>3779680.94</v>
      </c>
      <c r="D43" s="305">
        <v>889386.43</v>
      </c>
      <c r="E43" s="305">
        <v>1671034.51</v>
      </c>
      <c r="F43" s="305">
        <v>700</v>
      </c>
      <c r="G43" s="305">
        <v>18560</v>
      </c>
      <c r="H43" s="305"/>
      <c r="I43" s="305">
        <v>1200000</v>
      </c>
      <c r="J43" s="305"/>
      <c r="K43" s="305">
        <v>6060000</v>
      </c>
      <c r="L43" s="301">
        <f t="shared" si="7"/>
        <v>62.370972607260725</v>
      </c>
      <c r="M43" s="277">
        <f t="shared" si="2"/>
        <v>1.3180540146858766</v>
      </c>
      <c r="N43" s="17"/>
    </row>
    <row r="44" spans="1:13" ht="12.75">
      <c r="A44" s="266"/>
      <c r="B44" s="308" t="s">
        <v>338</v>
      </c>
      <c r="C44" s="310">
        <f t="shared" si="9"/>
        <v>406292.5</v>
      </c>
      <c r="D44" s="310">
        <f>106292.5</f>
        <v>106292.5</v>
      </c>
      <c r="E44" s="310">
        <v>300000</v>
      </c>
      <c r="F44" s="310"/>
      <c r="G44" s="310"/>
      <c r="H44" s="310"/>
      <c r="I44" s="310"/>
      <c r="J44" s="310"/>
      <c r="K44" s="310"/>
      <c r="L44" s="344"/>
      <c r="M44" s="309"/>
    </row>
    <row r="45" spans="1:13" ht="12.75">
      <c r="A45" s="266"/>
      <c r="B45" s="308" t="s">
        <v>339</v>
      </c>
      <c r="C45" s="310">
        <f t="shared" si="9"/>
        <v>1818374.7</v>
      </c>
      <c r="D45" s="310">
        <v>83154.84</v>
      </c>
      <c r="E45" s="310">
        <v>535219.86</v>
      </c>
      <c r="F45" s="310"/>
      <c r="G45" s="310"/>
      <c r="H45" s="310"/>
      <c r="I45" s="310">
        <v>1200000</v>
      </c>
      <c r="J45" s="310"/>
      <c r="K45" s="310"/>
      <c r="L45" s="344"/>
      <c r="M45" s="309"/>
    </row>
    <row r="46" spans="1:13" ht="12.75">
      <c r="A46" s="266">
        <v>4252</v>
      </c>
      <c r="B46" s="266" t="s">
        <v>114</v>
      </c>
      <c r="C46" s="305">
        <f>D46+E46+F46+G46+H46+I46+J46</f>
        <v>1675270.61</v>
      </c>
      <c r="D46" s="305">
        <v>1614092.61</v>
      </c>
      <c r="E46" s="305"/>
      <c r="F46" s="305">
        <v>57178</v>
      </c>
      <c r="G46" s="305">
        <v>4000</v>
      </c>
      <c r="H46" s="305"/>
      <c r="I46" s="305"/>
      <c r="J46" s="305"/>
      <c r="K46" s="305">
        <f>1590000+210000</f>
        <v>1800000</v>
      </c>
      <c r="L46" s="301">
        <f t="shared" si="7"/>
        <v>93.07058944444445</v>
      </c>
      <c r="M46" s="277">
        <f t="shared" si="2"/>
        <v>0.5842019970065931</v>
      </c>
    </row>
    <row r="47" spans="1:13" ht="12.75">
      <c r="A47" s="266"/>
      <c r="B47" s="342" t="s">
        <v>294</v>
      </c>
      <c r="C47" s="310">
        <f>D47+E47+F47+G47+H47+I47+J47</f>
        <v>1500754.61</v>
      </c>
      <c r="D47" s="310">
        <f>D46-D48</f>
        <v>1439576.61</v>
      </c>
      <c r="E47" s="310"/>
      <c r="F47" s="310">
        <v>57178</v>
      </c>
      <c r="G47" s="310">
        <v>4000</v>
      </c>
      <c r="H47" s="310"/>
      <c r="I47" s="310"/>
      <c r="J47" s="310"/>
      <c r="K47" s="310"/>
      <c r="L47" s="344"/>
      <c r="M47" s="309"/>
    </row>
    <row r="48" spans="1:13" ht="12.75">
      <c r="A48" s="266"/>
      <c r="B48" s="342" t="s">
        <v>295</v>
      </c>
      <c r="C48" s="310">
        <f t="shared" si="9"/>
        <v>174516</v>
      </c>
      <c r="D48" s="310">
        <v>174516</v>
      </c>
      <c r="E48" s="310"/>
      <c r="F48" s="310"/>
      <c r="G48" s="310"/>
      <c r="H48" s="310"/>
      <c r="I48" s="310"/>
      <c r="J48" s="310"/>
      <c r="K48" s="310"/>
      <c r="L48" s="344"/>
      <c r="M48" s="309"/>
    </row>
    <row r="49" spans="1:13" ht="12.75">
      <c r="A49" s="325">
        <v>426</v>
      </c>
      <c r="B49" s="325" t="s">
        <v>319</v>
      </c>
      <c r="C49" s="331">
        <f>C50+C51+C52+C53+C58+C59</f>
        <v>24008907.690000005</v>
      </c>
      <c r="D49" s="331">
        <f aca="true" t="shared" si="10" ref="D49:J49">D50+D51+D52+D53+D58+D59</f>
        <v>22643965.18</v>
      </c>
      <c r="E49" s="331">
        <f t="shared" si="10"/>
        <v>241909</v>
      </c>
      <c r="F49" s="331">
        <f t="shared" si="10"/>
        <v>1123033.5099999998</v>
      </c>
      <c r="G49" s="331">
        <f t="shared" si="10"/>
        <v>0</v>
      </c>
      <c r="H49" s="331">
        <f t="shared" si="10"/>
        <v>0</v>
      </c>
      <c r="I49" s="331">
        <f t="shared" si="10"/>
        <v>0</v>
      </c>
      <c r="J49" s="331">
        <f t="shared" si="10"/>
        <v>0</v>
      </c>
      <c r="K49" s="331">
        <f>K50+K51+K52+K53+K58+K59</f>
        <v>60389000</v>
      </c>
      <c r="L49" s="328">
        <f t="shared" si="7"/>
        <v>39.75708769809072</v>
      </c>
      <c r="M49" s="327">
        <f t="shared" si="2"/>
        <v>8.372409648161232</v>
      </c>
    </row>
    <row r="50" spans="1:13" ht="12.75">
      <c r="A50" s="298">
        <v>4261</v>
      </c>
      <c r="B50" s="299" t="s">
        <v>115</v>
      </c>
      <c r="C50" s="305">
        <f t="shared" si="9"/>
        <v>1936857.88</v>
      </c>
      <c r="D50" s="300">
        <v>1891357.88</v>
      </c>
      <c r="E50" s="300"/>
      <c r="F50" s="300">
        <v>45500</v>
      </c>
      <c r="G50" s="306"/>
      <c r="H50" s="306"/>
      <c r="I50" s="300"/>
      <c r="J50" s="305"/>
      <c r="K50" s="305">
        <v>5650000</v>
      </c>
      <c r="L50" s="301">
        <f t="shared" si="7"/>
        <v>34.28067044247788</v>
      </c>
      <c r="M50" s="277">
        <f t="shared" si="2"/>
        <v>0.6754229643018428</v>
      </c>
    </row>
    <row r="51" spans="1:13" ht="12.75">
      <c r="A51" s="266">
        <v>4263</v>
      </c>
      <c r="B51" s="266" t="s">
        <v>116</v>
      </c>
      <c r="C51" s="305">
        <f t="shared" si="9"/>
        <v>430276.64</v>
      </c>
      <c r="D51" s="305"/>
      <c r="E51" s="305"/>
      <c r="F51" s="305">
        <v>430276.64</v>
      </c>
      <c r="G51" s="305"/>
      <c r="H51" s="305"/>
      <c r="I51" s="305"/>
      <c r="J51" s="305"/>
      <c r="K51" s="305">
        <v>500000</v>
      </c>
      <c r="L51" s="301">
        <f t="shared" si="7"/>
        <v>86.055328</v>
      </c>
      <c r="M51" s="277">
        <f t="shared" si="2"/>
        <v>0.15004648852121089</v>
      </c>
    </row>
    <row r="52" spans="1:13" ht="12.75">
      <c r="A52" s="266">
        <v>4264</v>
      </c>
      <c r="B52" s="266" t="s">
        <v>117</v>
      </c>
      <c r="C52" s="305">
        <f t="shared" si="9"/>
        <v>3388085.6</v>
      </c>
      <c r="D52" s="305">
        <v>3388085.6</v>
      </c>
      <c r="E52" s="305"/>
      <c r="F52" s="305"/>
      <c r="G52" s="305"/>
      <c r="H52" s="305"/>
      <c r="I52" s="305"/>
      <c r="J52" s="305"/>
      <c r="K52" s="305">
        <v>17260000</v>
      </c>
      <c r="L52" s="301">
        <f t="shared" si="7"/>
        <v>19.62969640787949</v>
      </c>
      <c r="M52" s="277">
        <f t="shared" si="2"/>
        <v>1.1814965067340861</v>
      </c>
    </row>
    <row r="53" spans="1:14" ht="22.5">
      <c r="A53" s="278">
        <v>4267</v>
      </c>
      <c r="B53" s="290" t="s">
        <v>298</v>
      </c>
      <c r="C53" s="289">
        <f t="shared" si="9"/>
        <v>16917686.580000002</v>
      </c>
      <c r="D53" s="289">
        <v>16066134.63</v>
      </c>
      <c r="E53" s="289">
        <v>241909</v>
      </c>
      <c r="F53" s="289">
        <v>609642.95</v>
      </c>
      <c r="G53" s="289"/>
      <c r="H53" s="289"/>
      <c r="I53" s="289"/>
      <c r="J53" s="289"/>
      <c r="K53" s="289">
        <v>32347000</v>
      </c>
      <c r="L53" s="286">
        <f t="shared" si="7"/>
        <v>52.30063554580023</v>
      </c>
      <c r="M53" s="279">
        <f t="shared" si="2"/>
        <v>5.899552123562678</v>
      </c>
      <c r="N53" s="17"/>
    </row>
    <row r="54" spans="1:13" ht="12.75">
      <c r="A54" s="308"/>
      <c r="B54" s="308" t="s">
        <v>297</v>
      </c>
      <c r="C54" s="305">
        <f t="shared" si="9"/>
        <v>7597908.87</v>
      </c>
      <c r="D54" s="310">
        <f>2459518.29+557148+3971599.63</f>
        <v>6988265.92</v>
      </c>
      <c r="E54" s="310"/>
      <c r="F54" s="310">
        <f>256452+353190.95</f>
        <v>609642.95</v>
      </c>
      <c r="G54" s="310"/>
      <c r="H54" s="310"/>
      <c r="I54" s="310"/>
      <c r="J54" s="310"/>
      <c r="K54" s="310">
        <v>14138000</v>
      </c>
      <c r="L54" s="301">
        <f t="shared" si="7"/>
        <v>53.74104449002688</v>
      </c>
      <c r="M54" s="277">
        <f t="shared" si="2"/>
        <v>2.649550173227302</v>
      </c>
    </row>
    <row r="55" spans="1:13" ht="12.75">
      <c r="A55" s="308">
        <v>4267113</v>
      </c>
      <c r="B55" s="308" t="s">
        <v>296</v>
      </c>
      <c r="C55" s="305">
        <f t="shared" si="9"/>
        <v>2095549.89</v>
      </c>
      <c r="D55" s="310">
        <v>1853640.89</v>
      </c>
      <c r="E55" s="310">
        <v>241909</v>
      </c>
      <c r="F55" s="310"/>
      <c r="G55" s="310"/>
      <c r="H55" s="310"/>
      <c r="I55" s="310"/>
      <c r="J55" s="310"/>
      <c r="K55" s="310">
        <v>3281000</v>
      </c>
      <c r="L55" s="301">
        <f t="shared" si="7"/>
        <v>63.86924382810119</v>
      </c>
      <c r="M55" s="277">
        <f t="shared" si="2"/>
        <v>0.7307621964220734</v>
      </c>
    </row>
    <row r="56" spans="1:13" ht="12.75">
      <c r="A56" s="308">
        <v>4267511</v>
      </c>
      <c r="B56" s="308" t="s">
        <v>75</v>
      </c>
      <c r="C56" s="305">
        <f t="shared" si="9"/>
        <v>4724573.84</v>
      </c>
      <c r="D56" s="310">
        <v>4724573.84</v>
      </c>
      <c r="E56" s="310"/>
      <c r="F56" s="310"/>
      <c r="G56" s="310"/>
      <c r="H56" s="310"/>
      <c r="I56" s="310"/>
      <c r="J56" s="310"/>
      <c r="K56" s="310">
        <v>12228000</v>
      </c>
      <c r="L56" s="301">
        <f t="shared" si="7"/>
        <v>38.637339221458944</v>
      </c>
      <c r="M56" s="277">
        <f t="shared" si="2"/>
        <v>1.647557986069551</v>
      </c>
    </row>
    <row r="57" spans="1:13" ht="12.75">
      <c r="A57" s="308">
        <v>4267512</v>
      </c>
      <c r="B57" s="308" t="s">
        <v>74</v>
      </c>
      <c r="C57" s="305">
        <f t="shared" si="9"/>
        <v>2499653.98</v>
      </c>
      <c r="D57" s="310">
        <v>2499653.98</v>
      </c>
      <c r="E57" s="310"/>
      <c r="F57" s="310"/>
      <c r="G57" s="310"/>
      <c r="H57" s="310"/>
      <c r="I57" s="310"/>
      <c r="J57" s="310"/>
      <c r="K57" s="310">
        <v>2700000</v>
      </c>
      <c r="L57" s="301">
        <f t="shared" si="7"/>
        <v>92.57977703703703</v>
      </c>
      <c r="M57" s="277">
        <f t="shared" si="2"/>
        <v>0.8716817678437507</v>
      </c>
    </row>
    <row r="58" spans="1:13" ht="12.75">
      <c r="A58" s="266">
        <v>4268</v>
      </c>
      <c r="B58" s="266" t="s">
        <v>119</v>
      </c>
      <c r="C58" s="305">
        <f t="shared" si="9"/>
        <v>927452.39</v>
      </c>
      <c r="D58" s="305">
        <v>925134</v>
      </c>
      <c r="E58" s="305"/>
      <c r="F58" s="305">
        <v>2318.39</v>
      </c>
      <c r="G58" s="305"/>
      <c r="H58" s="305"/>
      <c r="I58" s="305"/>
      <c r="J58" s="305"/>
      <c r="K58" s="305">
        <v>2000000</v>
      </c>
      <c r="L58" s="301">
        <f t="shared" si="7"/>
        <v>46.3726195</v>
      </c>
      <c r="M58" s="277">
        <f t="shared" si="2"/>
        <v>0.32342209976842945</v>
      </c>
    </row>
    <row r="59" spans="1:13" ht="12.75">
      <c r="A59" s="266">
        <v>4269</v>
      </c>
      <c r="B59" s="266" t="s">
        <v>120</v>
      </c>
      <c r="C59" s="305">
        <f t="shared" si="9"/>
        <v>408548.6</v>
      </c>
      <c r="D59" s="305">
        <v>373253.07</v>
      </c>
      <c r="E59" s="305"/>
      <c r="F59" s="305">
        <v>35295.53</v>
      </c>
      <c r="G59" s="305"/>
      <c r="H59" s="305"/>
      <c r="I59" s="305"/>
      <c r="J59" s="305"/>
      <c r="K59" s="305">
        <v>2632000</v>
      </c>
      <c r="L59" s="301">
        <f t="shared" si="7"/>
        <v>15.522363221884499</v>
      </c>
      <c r="M59" s="277">
        <f t="shared" si="2"/>
        <v>0.14246946527298526</v>
      </c>
    </row>
    <row r="60" spans="1:13" ht="12.75">
      <c r="A60" s="266"/>
      <c r="B60" s="287" t="s">
        <v>294</v>
      </c>
      <c r="C60" s="305">
        <f t="shared" si="9"/>
        <v>401384.6</v>
      </c>
      <c r="D60" s="305">
        <f>D59-D61</f>
        <v>366089.07</v>
      </c>
      <c r="E60" s="305"/>
      <c r="F60" s="305">
        <v>35295.53</v>
      </c>
      <c r="G60" s="305"/>
      <c r="H60" s="305"/>
      <c r="I60" s="305"/>
      <c r="J60" s="305"/>
      <c r="K60" s="305"/>
      <c r="L60" s="301"/>
      <c r="M60" s="277"/>
    </row>
    <row r="61" spans="1:13" ht="12.75">
      <c r="A61" s="266"/>
      <c r="B61" s="287" t="s">
        <v>295</v>
      </c>
      <c r="C61" s="305">
        <f t="shared" si="9"/>
        <v>7164</v>
      </c>
      <c r="D61" s="305">
        <v>7164</v>
      </c>
      <c r="E61" s="305"/>
      <c r="F61" s="305"/>
      <c r="G61" s="305"/>
      <c r="H61" s="305"/>
      <c r="I61" s="305"/>
      <c r="J61" s="305"/>
      <c r="K61" s="305"/>
      <c r="L61" s="301"/>
      <c r="M61" s="277"/>
    </row>
    <row r="62" spans="1:13" ht="12.75">
      <c r="A62" s="325">
        <v>431</v>
      </c>
      <c r="B62" s="325" t="s">
        <v>299</v>
      </c>
      <c r="C62" s="331">
        <f t="shared" si="9"/>
        <v>0</v>
      </c>
      <c r="D62" s="331"/>
      <c r="E62" s="331"/>
      <c r="F62" s="331"/>
      <c r="G62" s="331"/>
      <c r="H62" s="331"/>
      <c r="I62" s="331"/>
      <c r="J62" s="331"/>
      <c r="K62" s="331">
        <v>400000</v>
      </c>
      <c r="L62" s="328">
        <f t="shared" si="7"/>
        <v>0</v>
      </c>
      <c r="M62" s="327">
        <f t="shared" si="2"/>
        <v>0</v>
      </c>
    </row>
    <row r="63" spans="1:13" ht="12.75">
      <c r="A63" s="325">
        <v>444</v>
      </c>
      <c r="B63" s="325" t="s">
        <v>85</v>
      </c>
      <c r="C63" s="331">
        <f t="shared" si="9"/>
        <v>85868.91</v>
      </c>
      <c r="D63" s="331"/>
      <c r="E63" s="331"/>
      <c r="F63" s="331">
        <v>81089.66</v>
      </c>
      <c r="G63" s="331">
        <v>4779.25</v>
      </c>
      <c r="H63" s="331"/>
      <c r="I63" s="331"/>
      <c r="J63" s="331"/>
      <c r="K63" s="331">
        <v>40000</v>
      </c>
      <c r="L63" s="328">
        <f t="shared" si="7"/>
        <v>214.672275</v>
      </c>
      <c r="M63" s="327">
        <f t="shared" si="2"/>
        <v>0.029944289837914258</v>
      </c>
    </row>
    <row r="64" spans="1:13" ht="12.75">
      <c r="A64" s="325">
        <v>482</v>
      </c>
      <c r="B64" s="325" t="s">
        <v>300</v>
      </c>
      <c r="C64" s="331">
        <f t="shared" si="9"/>
        <v>757053.44</v>
      </c>
      <c r="D64" s="331">
        <f>86063+0</f>
        <v>86063</v>
      </c>
      <c r="E64" s="331"/>
      <c r="F64" s="331">
        <f>505107+42365</f>
        <v>547472</v>
      </c>
      <c r="G64" s="331">
        <f>121618.44+1900</f>
        <v>123518.44</v>
      </c>
      <c r="H64" s="331"/>
      <c r="I64" s="331"/>
      <c r="J64" s="331"/>
      <c r="K64" s="331">
        <v>1000000</v>
      </c>
      <c r="L64" s="328">
        <f t="shared" si="7"/>
        <v>75.705344</v>
      </c>
      <c r="M64" s="327">
        <f t="shared" si="2"/>
        <v>0.26400041214160086</v>
      </c>
    </row>
    <row r="65" spans="1:13" ht="12.75">
      <c r="A65" s="266"/>
      <c r="B65" s="278" t="s">
        <v>309</v>
      </c>
      <c r="C65" s="289">
        <f>C4+C7+C8+C11+C14+C18+C19+C20+C21+C22+C25+C27+C28++C31+C32+C33+C35+C36+C38+C39+C40+C43+C46+C50+C51+C52+C53+C58+C59+C62+C63+C64+C23</f>
        <v>286762218.99</v>
      </c>
      <c r="D65" s="289">
        <f aca="true" t="shared" si="11" ref="D65:K65">D4+D7+D8+D11+D14+D18+D19+D20+D21+D22+D25+D27+D28++D31+D32+D33+D35+D36+D38+D39+D40+D43+D46+D50+D51+D52+D53+D58+D59+D62+D63+D64+D23</f>
        <v>253811406.84000003</v>
      </c>
      <c r="E65" s="289">
        <f t="shared" si="11"/>
        <v>3460999</v>
      </c>
      <c r="F65" s="289">
        <f t="shared" si="11"/>
        <v>22622752.49</v>
      </c>
      <c r="G65" s="289">
        <f t="shared" si="11"/>
        <v>2169754.15</v>
      </c>
      <c r="H65" s="289">
        <f t="shared" si="11"/>
        <v>3180506.51</v>
      </c>
      <c r="I65" s="289">
        <f t="shared" si="11"/>
        <v>1516800</v>
      </c>
      <c r="J65" s="289">
        <f t="shared" si="11"/>
        <v>0</v>
      </c>
      <c r="K65" s="289">
        <f t="shared" si="11"/>
        <v>610834000</v>
      </c>
      <c r="L65" s="328">
        <f t="shared" si="7"/>
        <v>46.94601462754201</v>
      </c>
      <c r="M65" s="327">
        <f t="shared" si="2"/>
        <v>100</v>
      </c>
    </row>
    <row r="66" spans="1:13" ht="12.75">
      <c r="A66" s="275"/>
      <c r="B66" s="266" t="s">
        <v>306</v>
      </c>
      <c r="C66" s="305">
        <v>100</v>
      </c>
      <c r="D66" s="305">
        <f>D65*100/286762218.99</f>
        <v>88.50936072888004</v>
      </c>
      <c r="E66" s="305">
        <f aca="true" t="shared" si="12" ref="E66:J66">E65*100/286762218.99</f>
        <v>1.206922938520256</v>
      </c>
      <c r="F66" s="305">
        <f t="shared" si="12"/>
        <v>7.889028258213089</v>
      </c>
      <c r="G66" s="305">
        <f t="shared" si="12"/>
        <v>0.7566387781633339</v>
      </c>
      <c r="H66" s="305">
        <f t="shared" si="12"/>
        <v>1.1091093245135304</v>
      </c>
      <c r="I66" s="305">
        <f t="shared" si="12"/>
        <v>0.5289399717097648</v>
      </c>
      <c r="J66" s="305">
        <f t="shared" si="12"/>
        <v>0</v>
      </c>
      <c r="K66" s="289">
        <f>SUM(D66:J66)</f>
        <v>100</v>
      </c>
      <c r="L66" s="286">
        <f>C66*100/K66</f>
        <v>100</v>
      </c>
      <c r="M66" s="282"/>
    </row>
    <row r="67" spans="1:13" ht="12.75">
      <c r="A67" s="275"/>
      <c r="B67" s="275"/>
      <c r="C67" s="318"/>
      <c r="D67" s="318"/>
      <c r="E67" s="318"/>
      <c r="F67" s="318"/>
      <c r="G67" s="318"/>
      <c r="H67" s="318"/>
      <c r="I67" s="318"/>
      <c r="J67" s="318"/>
      <c r="K67" s="319"/>
      <c r="L67" s="355"/>
      <c r="M67" s="282"/>
    </row>
    <row r="68" spans="1:13" ht="12.75">
      <c r="A68" s="275"/>
      <c r="B68" s="266" t="s">
        <v>336</v>
      </c>
      <c r="C68" s="305">
        <f>D68+E68+F68+G68+H68+I68+J68</f>
        <v>29889746.47</v>
      </c>
      <c r="D68" s="305">
        <f aca="true" t="shared" si="13" ref="D68:K68">D61+D55+D48+D30+D13+D10+D6</f>
        <v>23248004.799999997</v>
      </c>
      <c r="E68" s="305">
        <f t="shared" si="13"/>
        <v>241909</v>
      </c>
      <c r="F68" s="305">
        <f t="shared" si="13"/>
        <v>6399832.67</v>
      </c>
      <c r="G68" s="305">
        <f t="shared" si="13"/>
        <v>0</v>
      </c>
      <c r="H68" s="305">
        <f t="shared" si="13"/>
        <v>0</v>
      </c>
      <c r="I68" s="305">
        <f t="shared" si="13"/>
        <v>0</v>
      </c>
      <c r="J68" s="305">
        <f t="shared" si="13"/>
        <v>0</v>
      </c>
      <c r="K68" s="305">
        <f t="shared" si="13"/>
        <v>61570000</v>
      </c>
      <c r="L68" s="286">
        <f>C68*100/K68</f>
        <v>48.54595821016729</v>
      </c>
      <c r="M68" s="282"/>
    </row>
    <row r="69" spans="1:13" ht="12.75">
      <c r="A69" s="275"/>
      <c r="B69" s="275"/>
      <c r="C69" s="318"/>
      <c r="D69" s="318"/>
      <c r="E69" s="318"/>
      <c r="F69" s="318"/>
      <c r="G69" s="318"/>
      <c r="H69" s="318"/>
      <c r="I69" s="318"/>
      <c r="J69" s="318"/>
      <c r="K69" s="318"/>
      <c r="L69" s="320"/>
      <c r="M69" s="282"/>
    </row>
    <row r="70" spans="1:13" ht="12.75">
      <c r="A70" s="323"/>
      <c r="B70" s="322"/>
      <c r="C70" s="311" t="s">
        <v>308</v>
      </c>
      <c r="D70" s="311"/>
      <c r="E70" s="311"/>
      <c r="F70" s="311"/>
      <c r="G70" s="311"/>
      <c r="H70" s="311"/>
      <c r="I70" s="311"/>
      <c r="J70" s="312"/>
      <c r="K70" s="335"/>
      <c r="L70" s="311" t="s">
        <v>342</v>
      </c>
      <c r="M70" s="311"/>
    </row>
    <row r="71" spans="1:13" ht="12.75">
      <c r="A71" s="322" t="s">
        <v>276</v>
      </c>
      <c r="B71" s="323"/>
      <c r="C71" s="324"/>
      <c r="D71" s="324"/>
      <c r="E71" s="324"/>
      <c r="F71" s="324"/>
      <c r="G71" s="324"/>
      <c r="H71" s="324"/>
      <c r="I71" s="324"/>
      <c r="J71" s="324"/>
      <c r="K71" s="324"/>
      <c r="L71" s="311"/>
      <c r="M71" s="312"/>
    </row>
    <row r="72" spans="1:13" ht="33.75">
      <c r="A72" s="278" t="s">
        <v>0</v>
      </c>
      <c r="B72" s="278" t="s">
        <v>1</v>
      </c>
      <c r="C72" s="279" t="s">
        <v>2</v>
      </c>
      <c r="D72" s="279" t="s">
        <v>303</v>
      </c>
      <c r="E72" s="279" t="s">
        <v>4</v>
      </c>
      <c r="F72" s="286" t="s">
        <v>313</v>
      </c>
      <c r="G72" s="279" t="s">
        <v>274</v>
      </c>
      <c r="H72" s="286" t="s">
        <v>335</v>
      </c>
      <c r="I72" s="286" t="s">
        <v>260</v>
      </c>
      <c r="J72" s="279" t="s">
        <v>182</v>
      </c>
      <c r="K72" s="278" t="s">
        <v>275</v>
      </c>
      <c r="L72" s="290" t="s">
        <v>278</v>
      </c>
      <c r="M72" s="290" t="s">
        <v>304</v>
      </c>
    </row>
    <row r="73" spans="1:13" ht="12.75">
      <c r="A73" s="325">
        <v>512</v>
      </c>
      <c r="B73" s="325" t="s">
        <v>320</v>
      </c>
      <c r="C73" s="327">
        <f>C74+C75+C81</f>
        <v>7334937</v>
      </c>
      <c r="D73" s="327">
        <f aca="true" t="shared" si="14" ref="D73:J73">D74+D75+D81</f>
        <v>0</v>
      </c>
      <c r="E73" s="327">
        <f t="shared" si="14"/>
        <v>0</v>
      </c>
      <c r="F73" s="327">
        <f t="shared" si="14"/>
        <v>1335797</v>
      </c>
      <c r="G73" s="327">
        <f t="shared" si="14"/>
        <v>0</v>
      </c>
      <c r="H73" s="327">
        <f t="shared" si="14"/>
        <v>0</v>
      </c>
      <c r="I73" s="327">
        <f t="shared" si="14"/>
        <v>0</v>
      </c>
      <c r="J73" s="327">
        <f t="shared" si="14"/>
        <v>5999140</v>
      </c>
      <c r="K73" s="327">
        <f>K74+K75+K81</f>
        <v>34155800</v>
      </c>
      <c r="L73" s="328">
        <f>C73*100/K73</f>
        <v>21.47493837064276</v>
      </c>
      <c r="M73" s="328">
        <f>C73*100/7398777</f>
        <v>99.13715469462048</v>
      </c>
    </row>
    <row r="74" spans="1:13" ht="12.75">
      <c r="A74" s="278">
        <v>5121</v>
      </c>
      <c r="B74" s="278" t="s">
        <v>126</v>
      </c>
      <c r="C74" s="279">
        <f>D74+E74+F74+G74+H74+I74+J74</f>
        <v>6040291.5</v>
      </c>
      <c r="D74" s="279"/>
      <c r="E74" s="279"/>
      <c r="F74" s="279">
        <v>41151.5</v>
      </c>
      <c r="G74" s="279"/>
      <c r="H74" s="279"/>
      <c r="I74" s="279"/>
      <c r="J74" s="279">
        <v>5999140</v>
      </c>
      <c r="K74" s="279">
        <v>8500000</v>
      </c>
      <c r="L74" s="340">
        <f aca="true" t="shared" si="15" ref="L74:L86">C74*100/K74</f>
        <v>71.06225294117647</v>
      </c>
      <c r="M74" s="340">
        <f aca="true" t="shared" si="16" ref="M74:M86">C74*100/7398777</f>
        <v>81.63905331921748</v>
      </c>
    </row>
    <row r="75" spans="1:13" ht="33.75">
      <c r="A75" s="278">
        <v>5122</v>
      </c>
      <c r="B75" s="290" t="s">
        <v>302</v>
      </c>
      <c r="C75" s="279">
        <v>328365.5</v>
      </c>
      <c r="D75" s="279"/>
      <c r="E75" s="279"/>
      <c r="F75" s="279">
        <f>F76+F77+F78+F79+F80</f>
        <v>328365.5</v>
      </c>
      <c r="G75" s="279"/>
      <c r="H75" s="279"/>
      <c r="I75" s="279"/>
      <c r="J75" s="279"/>
      <c r="K75" s="279">
        <f>K76+K77+K78+K79+K80</f>
        <v>4347000</v>
      </c>
      <c r="L75" s="340">
        <f t="shared" si="15"/>
        <v>7.553841729928687</v>
      </c>
      <c r="M75" s="340">
        <f t="shared" si="16"/>
        <v>4.438105108452383</v>
      </c>
    </row>
    <row r="76" spans="1:13" ht="12.75">
      <c r="A76" s="266"/>
      <c r="B76" s="266" t="s">
        <v>234</v>
      </c>
      <c r="C76" s="277">
        <f>D76+E76+F76</f>
        <v>170985.28</v>
      </c>
      <c r="D76" s="277"/>
      <c r="E76" s="277"/>
      <c r="F76" s="277">
        <v>170985.28</v>
      </c>
      <c r="G76" s="277"/>
      <c r="H76" s="277"/>
      <c r="I76" s="277"/>
      <c r="J76" s="277"/>
      <c r="K76" s="277">
        <v>922000</v>
      </c>
      <c r="L76" s="340">
        <f t="shared" si="15"/>
        <v>18.545041214750544</v>
      </c>
      <c r="M76" s="340">
        <f t="shared" si="16"/>
        <v>2.3109938304668463</v>
      </c>
    </row>
    <row r="77" spans="1:13" ht="12.75">
      <c r="A77" s="266"/>
      <c r="B77" s="266" t="s">
        <v>323</v>
      </c>
      <c r="C77" s="277">
        <f>D77+E77+F77</f>
        <v>0</v>
      </c>
      <c r="D77" s="277"/>
      <c r="E77" s="277"/>
      <c r="F77" s="277"/>
      <c r="G77" s="277"/>
      <c r="H77" s="277"/>
      <c r="I77" s="277"/>
      <c r="J77" s="277"/>
      <c r="K77" s="277">
        <v>600000</v>
      </c>
      <c r="L77" s="340">
        <f t="shared" si="15"/>
        <v>0</v>
      </c>
      <c r="M77" s="340">
        <f t="shared" si="16"/>
        <v>0</v>
      </c>
    </row>
    <row r="78" spans="1:13" ht="12.75">
      <c r="A78" s="266"/>
      <c r="B78" s="266" t="s">
        <v>322</v>
      </c>
      <c r="C78" s="277">
        <f>D78+E78+F78</f>
        <v>0</v>
      </c>
      <c r="D78" s="277"/>
      <c r="E78" s="277"/>
      <c r="F78" s="277"/>
      <c r="G78" s="277"/>
      <c r="H78" s="277"/>
      <c r="I78" s="277"/>
      <c r="J78" s="277"/>
      <c r="K78" s="277">
        <v>9000</v>
      </c>
      <c r="L78" s="340">
        <f t="shared" si="15"/>
        <v>0</v>
      </c>
      <c r="M78" s="340">
        <f t="shared" si="16"/>
        <v>0</v>
      </c>
    </row>
    <row r="79" spans="1:13" ht="22.5">
      <c r="A79" s="266"/>
      <c r="B79" s="287" t="s">
        <v>324</v>
      </c>
      <c r="C79" s="277">
        <f>D79+E79+F79</f>
        <v>103400.22</v>
      </c>
      <c r="D79" s="277"/>
      <c r="E79" s="277"/>
      <c r="F79" s="277">
        <f>50240+53160.22</f>
        <v>103400.22</v>
      </c>
      <c r="G79" s="277"/>
      <c r="H79" s="277"/>
      <c r="I79" s="277"/>
      <c r="J79" s="277"/>
      <c r="K79" s="277">
        <v>2660000</v>
      </c>
      <c r="L79" s="340">
        <f t="shared" si="15"/>
        <v>3.8872263157894738</v>
      </c>
      <c r="M79" s="340">
        <f t="shared" si="16"/>
        <v>1.3975312406361213</v>
      </c>
    </row>
    <row r="80" spans="1:13" ht="22.5">
      <c r="A80" s="266"/>
      <c r="B80" s="287" t="s">
        <v>325</v>
      </c>
      <c r="C80" s="277">
        <f>D80+E80+F80</f>
        <v>53980</v>
      </c>
      <c r="D80" s="277"/>
      <c r="E80" s="277"/>
      <c r="F80" s="277">
        <v>53980</v>
      </c>
      <c r="G80" s="277"/>
      <c r="H80" s="277"/>
      <c r="I80" s="277"/>
      <c r="J80" s="277"/>
      <c r="K80" s="277">
        <v>156000</v>
      </c>
      <c r="L80" s="340">
        <f t="shared" si="15"/>
        <v>34.6025641025641</v>
      </c>
      <c r="M80" s="340">
        <f t="shared" si="16"/>
        <v>0.729580037349416</v>
      </c>
    </row>
    <row r="81" spans="1:13" ht="12.75">
      <c r="A81" s="278">
        <v>5125</v>
      </c>
      <c r="B81" s="278" t="s">
        <v>326</v>
      </c>
      <c r="C81" s="279">
        <v>966280</v>
      </c>
      <c r="D81" s="279"/>
      <c r="E81" s="279"/>
      <c r="F81" s="279">
        <v>966280</v>
      </c>
      <c r="G81" s="279"/>
      <c r="H81" s="279"/>
      <c r="I81" s="279"/>
      <c r="J81" s="279"/>
      <c r="K81" s="279">
        <f>K82+K83</f>
        <v>21308800</v>
      </c>
      <c r="L81" s="340">
        <f t="shared" si="15"/>
        <v>4.534652350202733</v>
      </c>
      <c r="M81" s="340">
        <f t="shared" si="16"/>
        <v>13.059996266950606</v>
      </c>
    </row>
    <row r="82" spans="1:13" ht="12.75">
      <c r="A82" s="266"/>
      <c r="B82" s="266" t="s">
        <v>127</v>
      </c>
      <c r="C82" s="277"/>
      <c r="D82" s="277"/>
      <c r="E82" s="277"/>
      <c r="F82" s="277"/>
      <c r="G82" s="277"/>
      <c r="H82" s="277"/>
      <c r="I82" s="277"/>
      <c r="J82" s="277"/>
      <c r="K82" s="277">
        <v>21123800</v>
      </c>
      <c r="L82" s="340">
        <f t="shared" si="15"/>
        <v>0</v>
      </c>
      <c r="M82" s="340">
        <f t="shared" si="16"/>
        <v>0</v>
      </c>
    </row>
    <row r="83" spans="1:13" ht="12.75">
      <c r="A83" s="266"/>
      <c r="B83" s="266" t="s">
        <v>327</v>
      </c>
      <c r="C83" s="277"/>
      <c r="D83" s="277"/>
      <c r="E83" s="277"/>
      <c r="F83" s="277"/>
      <c r="G83" s="277"/>
      <c r="H83" s="277"/>
      <c r="I83" s="277"/>
      <c r="J83" s="277"/>
      <c r="K83" s="277">
        <v>185000</v>
      </c>
      <c r="L83" s="340">
        <f t="shared" si="15"/>
        <v>0</v>
      </c>
      <c r="M83" s="340">
        <f t="shared" si="16"/>
        <v>0</v>
      </c>
    </row>
    <row r="84" spans="1:13" ht="12.75">
      <c r="A84" s="325">
        <v>513</v>
      </c>
      <c r="B84" s="326" t="s">
        <v>321</v>
      </c>
      <c r="C84" s="327">
        <f>C85</f>
        <v>63840</v>
      </c>
      <c r="D84" s="327">
        <f aca="true" t="shared" si="17" ref="D84:J84">D85</f>
        <v>0</v>
      </c>
      <c r="E84" s="327">
        <f t="shared" si="17"/>
        <v>0</v>
      </c>
      <c r="F84" s="327">
        <f t="shared" si="17"/>
        <v>63840</v>
      </c>
      <c r="G84" s="327">
        <f t="shared" si="17"/>
        <v>0</v>
      </c>
      <c r="H84" s="327">
        <f t="shared" si="17"/>
        <v>0</v>
      </c>
      <c r="I84" s="327">
        <f t="shared" si="17"/>
        <v>0</v>
      </c>
      <c r="J84" s="327">
        <f t="shared" si="17"/>
        <v>0</v>
      </c>
      <c r="K84" s="327">
        <f>K85</f>
        <v>146000</v>
      </c>
      <c r="L84" s="328">
        <f t="shared" si="15"/>
        <v>43.726027397260275</v>
      </c>
      <c r="M84" s="328">
        <f t="shared" si="16"/>
        <v>0.8628453053795242</v>
      </c>
    </row>
    <row r="85" spans="1:13" ht="12.75">
      <c r="A85" s="266">
        <v>5131</v>
      </c>
      <c r="B85" s="266" t="s">
        <v>227</v>
      </c>
      <c r="C85" s="277">
        <f>D85+E85+F85+G85+H85+I85+J85</f>
        <v>63840</v>
      </c>
      <c r="D85" s="277"/>
      <c r="E85" s="277"/>
      <c r="F85" s="277">
        <v>63840</v>
      </c>
      <c r="G85" s="277"/>
      <c r="H85" s="277"/>
      <c r="I85" s="277"/>
      <c r="J85" s="277"/>
      <c r="K85" s="277">
        <v>146000</v>
      </c>
      <c r="L85" s="340">
        <f t="shared" si="15"/>
        <v>43.726027397260275</v>
      </c>
      <c r="M85" s="340">
        <f t="shared" si="16"/>
        <v>0.8628453053795242</v>
      </c>
    </row>
    <row r="86" spans="1:13" ht="12.75">
      <c r="A86" s="278"/>
      <c r="B86" s="278" t="s">
        <v>310</v>
      </c>
      <c r="C86" s="279">
        <f>C73+C85</f>
        <v>7398777</v>
      </c>
      <c r="D86" s="279">
        <f aca="true" t="shared" si="18" ref="D86:J86">D73+D85</f>
        <v>0</v>
      </c>
      <c r="E86" s="279">
        <f t="shared" si="18"/>
        <v>0</v>
      </c>
      <c r="F86" s="279">
        <f t="shared" si="18"/>
        <v>1399637</v>
      </c>
      <c r="G86" s="279">
        <f t="shared" si="18"/>
        <v>0</v>
      </c>
      <c r="H86" s="279">
        <f t="shared" si="18"/>
        <v>0</v>
      </c>
      <c r="I86" s="279">
        <f t="shared" si="18"/>
        <v>0</v>
      </c>
      <c r="J86" s="279">
        <f t="shared" si="18"/>
        <v>5999140</v>
      </c>
      <c r="K86" s="337">
        <f>K73+K84</f>
        <v>34301800</v>
      </c>
      <c r="L86" s="328">
        <f t="shared" si="15"/>
        <v>21.56964649085471</v>
      </c>
      <c r="M86" s="340">
        <f t="shared" si="16"/>
        <v>100</v>
      </c>
    </row>
    <row r="87" spans="1:13" ht="12.75">
      <c r="A87" s="280"/>
      <c r="B87" s="266" t="s">
        <v>307</v>
      </c>
      <c r="C87" s="279">
        <f>C86*100/7398777</f>
        <v>100</v>
      </c>
      <c r="D87" s="279">
        <f aca="true" t="shared" si="19" ref="D87:I87">D86*100/7398777</f>
        <v>0</v>
      </c>
      <c r="E87" s="279">
        <f t="shared" si="19"/>
        <v>0</v>
      </c>
      <c r="F87" s="279">
        <f t="shared" si="19"/>
        <v>18.91713995434651</v>
      </c>
      <c r="G87" s="279">
        <f t="shared" si="19"/>
        <v>0</v>
      </c>
      <c r="H87" s="279">
        <f t="shared" si="19"/>
        <v>0</v>
      </c>
      <c r="I87" s="279">
        <f t="shared" si="19"/>
        <v>0</v>
      </c>
      <c r="J87" s="279">
        <f>J86*100/7398777</f>
        <v>81.08286004565349</v>
      </c>
      <c r="K87" s="281"/>
      <c r="L87" s="317"/>
      <c r="M87" s="276"/>
    </row>
    <row r="88" spans="1:13" ht="12.75">
      <c r="A88" s="293"/>
      <c r="B88" s="293"/>
      <c r="C88" s="293"/>
      <c r="D88" s="293"/>
      <c r="E88" s="295"/>
      <c r="F88" s="293"/>
      <c r="G88" s="294"/>
      <c r="H88" s="294"/>
      <c r="I88" s="295"/>
      <c r="J88" s="294"/>
      <c r="K88" s="283"/>
      <c r="L88" s="276"/>
      <c r="M88" s="276"/>
    </row>
    <row r="89" spans="1:13" ht="12.75">
      <c r="A89" s="293"/>
      <c r="B89" s="356" t="s">
        <v>311</v>
      </c>
      <c r="C89" s="356"/>
      <c r="D89" s="356"/>
      <c r="E89" s="356"/>
      <c r="F89" s="356"/>
      <c r="G89" s="356"/>
      <c r="H89" s="356"/>
      <c r="I89" s="356"/>
      <c r="J89" s="356"/>
      <c r="K89" s="276"/>
      <c r="L89" s="276"/>
      <c r="M89" s="276"/>
    </row>
    <row r="90" spans="1:13" ht="12.75">
      <c r="A90" s="293"/>
      <c r="B90" s="293"/>
      <c r="C90" s="293"/>
      <c r="D90" s="293"/>
      <c r="E90" s="295"/>
      <c r="F90" s="293"/>
      <c r="G90" s="294"/>
      <c r="H90" s="294"/>
      <c r="I90" s="295"/>
      <c r="J90" s="294"/>
      <c r="K90" s="276"/>
      <c r="L90" s="276"/>
      <c r="M90" s="276"/>
    </row>
    <row r="91" spans="1:13" ht="22.5">
      <c r="A91" s="296"/>
      <c r="B91" s="299" t="s">
        <v>1</v>
      </c>
      <c r="C91" s="300" t="s">
        <v>2</v>
      </c>
      <c r="D91" s="277" t="s">
        <v>303</v>
      </c>
      <c r="E91" s="287" t="s">
        <v>4</v>
      </c>
      <c r="F91" s="301" t="s">
        <v>313</v>
      </c>
      <c r="G91" s="321" t="s">
        <v>274</v>
      </c>
      <c r="H91" s="286" t="s">
        <v>335</v>
      </c>
      <c r="I91" s="266" t="s">
        <v>252</v>
      </c>
      <c r="J91" s="266" t="s">
        <v>182</v>
      </c>
      <c r="K91" s="301" t="s">
        <v>275</v>
      </c>
      <c r="L91" s="276"/>
      <c r="M91" s="276"/>
    </row>
    <row r="92" spans="1:13" ht="12.75">
      <c r="A92" s="297"/>
      <c r="B92" s="299" t="s">
        <v>271</v>
      </c>
      <c r="C92" s="300">
        <f aca="true" t="shared" si="20" ref="C92:K92">C65</f>
        <v>286762218.99</v>
      </c>
      <c r="D92" s="300">
        <f t="shared" si="20"/>
        <v>253811406.84000003</v>
      </c>
      <c r="E92" s="300">
        <f t="shared" si="20"/>
        <v>3460999</v>
      </c>
      <c r="F92" s="300">
        <f t="shared" si="20"/>
        <v>22622752.49</v>
      </c>
      <c r="G92" s="300">
        <f t="shared" si="20"/>
        <v>2169754.15</v>
      </c>
      <c r="H92" s="300">
        <f t="shared" si="20"/>
        <v>3180506.51</v>
      </c>
      <c r="I92" s="300">
        <f t="shared" si="20"/>
        <v>1516800</v>
      </c>
      <c r="J92" s="300">
        <f t="shared" si="20"/>
        <v>0</v>
      </c>
      <c r="K92" s="300">
        <f t="shared" si="20"/>
        <v>610834000</v>
      </c>
      <c r="L92" s="283"/>
      <c r="M92" s="276"/>
    </row>
    <row r="93" spans="1:13" ht="12.75">
      <c r="A93" s="296"/>
      <c r="B93" s="299" t="s">
        <v>270</v>
      </c>
      <c r="C93" s="300">
        <f aca="true" t="shared" si="21" ref="C93:K93">C86</f>
        <v>7398777</v>
      </c>
      <c r="D93" s="300">
        <f t="shared" si="21"/>
        <v>0</v>
      </c>
      <c r="E93" s="300">
        <f t="shared" si="21"/>
        <v>0</v>
      </c>
      <c r="F93" s="300">
        <f t="shared" si="21"/>
        <v>1399637</v>
      </c>
      <c r="G93" s="300">
        <f t="shared" si="21"/>
        <v>0</v>
      </c>
      <c r="H93" s="300">
        <f t="shared" si="21"/>
        <v>0</v>
      </c>
      <c r="I93" s="300">
        <f t="shared" si="21"/>
        <v>0</v>
      </c>
      <c r="J93" s="300">
        <f t="shared" si="21"/>
        <v>5999140</v>
      </c>
      <c r="K93" s="300">
        <f t="shared" si="21"/>
        <v>34301800</v>
      </c>
      <c r="L93" s="283"/>
      <c r="M93" s="276"/>
    </row>
    <row r="94" spans="1:14" ht="12.75">
      <c r="A94" s="297"/>
      <c r="B94" s="284" t="s">
        <v>332</v>
      </c>
      <c r="C94" s="285">
        <f>C92+C93</f>
        <v>294160995.99</v>
      </c>
      <c r="D94" s="285">
        <f aca="true" t="shared" si="22" ref="D94:K94">D92+D93</f>
        <v>253811406.84000003</v>
      </c>
      <c r="E94" s="285">
        <f t="shared" si="22"/>
        <v>3460999</v>
      </c>
      <c r="F94" s="285">
        <f t="shared" si="22"/>
        <v>24022389.49</v>
      </c>
      <c r="G94" s="285">
        <f t="shared" si="22"/>
        <v>2169754.15</v>
      </c>
      <c r="H94" s="285">
        <f t="shared" si="22"/>
        <v>3180506.51</v>
      </c>
      <c r="I94" s="285">
        <f t="shared" si="22"/>
        <v>1516800</v>
      </c>
      <c r="J94" s="285">
        <f t="shared" si="22"/>
        <v>5999140</v>
      </c>
      <c r="K94" s="285">
        <f t="shared" si="22"/>
        <v>645135800</v>
      </c>
      <c r="L94" s="276"/>
      <c r="M94" s="276"/>
      <c r="N94" s="273"/>
    </row>
    <row r="95" spans="1:14" ht="12.75">
      <c r="A95" s="275"/>
      <c r="B95" s="278" t="s">
        <v>333</v>
      </c>
      <c r="C95" s="279">
        <f>C132</f>
        <v>305362502.41999996</v>
      </c>
      <c r="D95" s="279">
        <f aca="true" t="shared" si="23" ref="D95:J95">D132</f>
        <v>254438425.16999996</v>
      </c>
      <c r="E95" s="279">
        <f t="shared" si="23"/>
        <v>3460999</v>
      </c>
      <c r="F95" s="279">
        <f t="shared" si="23"/>
        <v>36890724.23</v>
      </c>
      <c r="G95" s="279">
        <f t="shared" si="23"/>
        <v>1526383.01</v>
      </c>
      <c r="H95" s="279">
        <f t="shared" si="23"/>
        <v>3046831.01</v>
      </c>
      <c r="I95" s="279">
        <f t="shared" si="23"/>
        <v>0</v>
      </c>
      <c r="J95" s="279">
        <f t="shared" si="23"/>
        <v>5999140</v>
      </c>
      <c r="K95" s="279">
        <f>K132</f>
        <v>634124000</v>
      </c>
      <c r="L95" s="283"/>
      <c r="M95" s="276"/>
      <c r="N95" s="17"/>
    </row>
    <row r="96" spans="1:14" ht="12.75">
      <c r="A96" s="275"/>
      <c r="B96" s="278" t="s">
        <v>334</v>
      </c>
      <c r="C96" s="279">
        <f>C95-C94</f>
        <v>11201506.429999948</v>
      </c>
      <c r="D96" s="279">
        <f aca="true" t="shared" si="24" ref="D96:J96">D95-D94</f>
        <v>627018.3299999237</v>
      </c>
      <c r="E96" s="279">
        <f t="shared" si="24"/>
        <v>0</v>
      </c>
      <c r="F96" s="279">
        <f t="shared" si="24"/>
        <v>12868334.739999998</v>
      </c>
      <c r="G96" s="279">
        <f t="shared" si="24"/>
        <v>-643371.1399999999</v>
      </c>
      <c r="H96" s="279">
        <f t="shared" si="24"/>
        <v>-133675.5</v>
      </c>
      <c r="I96" s="279">
        <f t="shared" si="24"/>
        <v>-1516800</v>
      </c>
      <c r="J96" s="279">
        <f t="shared" si="24"/>
        <v>0</v>
      </c>
      <c r="K96" s="279">
        <v>11011800</v>
      </c>
      <c r="L96" s="283"/>
      <c r="M96" s="276"/>
      <c r="N96" s="17"/>
    </row>
    <row r="97" spans="1:14" ht="12.75">
      <c r="A97" s="275"/>
      <c r="B97" s="35"/>
      <c r="C97" s="281"/>
      <c r="D97" s="281"/>
      <c r="E97" s="281"/>
      <c r="F97" s="280"/>
      <c r="G97" s="281"/>
      <c r="H97" s="281"/>
      <c r="I97" s="281"/>
      <c r="J97" s="281"/>
      <c r="K97" s="281"/>
      <c r="L97" s="283"/>
      <c r="M97" s="276"/>
      <c r="N97" s="17"/>
    </row>
    <row r="98" spans="1:14" ht="12.75">
      <c r="A98" s="275"/>
      <c r="B98" s="278" t="s">
        <v>340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3"/>
      <c r="M98" s="276"/>
      <c r="N98" s="17"/>
    </row>
    <row r="99" spans="1:14" ht="12.75">
      <c r="A99" s="275"/>
      <c r="B99" s="266" t="s">
        <v>330</v>
      </c>
      <c r="C99" s="277">
        <f>D99+E99+F99+G99+H99+I99+J99</f>
        <v>11011800</v>
      </c>
      <c r="D99" s="277">
        <f>1750+73317.22+3078099.2+34920.51+7121.97</f>
        <v>3195208.9000000004</v>
      </c>
      <c r="E99" s="277"/>
      <c r="F99" s="277">
        <f>11011800-D99-H99-I99-2391112.65</f>
        <v>3526617.3400000003</v>
      </c>
      <c r="G99" s="277">
        <v>2391112.65</v>
      </c>
      <c r="H99" s="277">
        <v>230838.27</v>
      </c>
      <c r="I99" s="277">
        <f>1351222.84+316800</f>
        <v>1668022.84</v>
      </c>
      <c r="J99" s="277"/>
      <c r="K99" s="277">
        <v>11011800</v>
      </c>
      <c r="L99" s="283"/>
      <c r="M99" s="276"/>
      <c r="N99" s="17"/>
    </row>
    <row r="100" spans="1:14" ht="22.5">
      <c r="A100" s="275"/>
      <c r="B100" s="290" t="s">
        <v>331</v>
      </c>
      <c r="C100" s="279">
        <f>C95+C99</f>
        <v>316374302.41999996</v>
      </c>
      <c r="D100" s="279">
        <f aca="true" t="shared" si="25" ref="D100:J100">D95+D99</f>
        <v>257633634.06999996</v>
      </c>
      <c r="E100" s="279">
        <f t="shared" si="25"/>
        <v>3460999</v>
      </c>
      <c r="F100" s="279">
        <f t="shared" si="25"/>
        <v>40417341.57</v>
      </c>
      <c r="G100" s="279">
        <f t="shared" si="25"/>
        <v>3917495.66</v>
      </c>
      <c r="H100" s="279">
        <f t="shared" si="25"/>
        <v>3277669.28</v>
      </c>
      <c r="I100" s="279">
        <f t="shared" si="25"/>
        <v>1668022.84</v>
      </c>
      <c r="J100" s="279">
        <f t="shared" si="25"/>
        <v>5999140</v>
      </c>
      <c r="K100" s="279">
        <f>K95+K96</f>
        <v>645135800</v>
      </c>
      <c r="L100" s="283"/>
      <c r="M100" s="276"/>
      <c r="N100" s="17"/>
    </row>
    <row r="101" spans="1:13" ht="22.5">
      <c r="A101" s="275"/>
      <c r="B101" s="290" t="s">
        <v>341</v>
      </c>
      <c r="C101" s="279">
        <f>C100-C94</f>
        <v>22213306.429999948</v>
      </c>
      <c r="D101" s="279">
        <f aca="true" t="shared" si="26" ref="D101:K101">D100-D94</f>
        <v>3822227.2299999297</v>
      </c>
      <c r="E101" s="279">
        <f t="shared" si="26"/>
        <v>0</v>
      </c>
      <c r="F101" s="279">
        <f t="shared" si="26"/>
        <v>16394952.080000002</v>
      </c>
      <c r="G101" s="279">
        <f t="shared" si="26"/>
        <v>1747741.5100000002</v>
      </c>
      <c r="H101" s="279">
        <f t="shared" si="26"/>
        <v>97162.77000000002</v>
      </c>
      <c r="I101" s="279">
        <f t="shared" si="26"/>
        <v>151222.84000000008</v>
      </c>
      <c r="J101" s="279">
        <f t="shared" si="26"/>
        <v>0</v>
      </c>
      <c r="K101" s="279">
        <f t="shared" si="26"/>
        <v>0</v>
      </c>
      <c r="L101" s="276"/>
      <c r="M101" s="276"/>
    </row>
    <row r="102" spans="1:13" ht="12.75">
      <c r="A102" s="275"/>
      <c r="B102" s="280"/>
      <c r="C102" s="281"/>
      <c r="D102" s="281"/>
      <c r="E102" s="281"/>
      <c r="F102" s="281"/>
      <c r="G102" s="281"/>
      <c r="H102" s="281"/>
      <c r="I102" s="281"/>
      <c r="J102" s="281"/>
      <c r="K102" s="281"/>
      <c r="L102" s="276"/>
      <c r="M102" s="276"/>
    </row>
    <row r="103" spans="1:14" ht="12.75">
      <c r="A103" s="322" t="s">
        <v>239</v>
      </c>
      <c r="B103" s="322"/>
      <c r="C103" s="311" t="s">
        <v>308</v>
      </c>
      <c r="D103" s="311"/>
      <c r="E103" s="311"/>
      <c r="F103" s="311"/>
      <c r="G103" s="311"/>
      <c r="H103" s="311"/>
      <c r="I103" s="311"/>
      <c r="J103" s="312"/>
      <c r="K103" s="312"/>
      <c r="L103" s="311" t="s">
        <v>342</v>
      </c>
      <c r="M103" s="311"/>
      <c r="N103" s="283"/>
    </row>
    <row r="104" spans="1:13" ht="33.75">
      <c r="A104" s="336" t="s">
        <v>0</v>
      </c>
      <c r="B104" s="336" t="s">
        <v>1</v>
      </c>
      <c r="C104" s="337" t="s">
        <v>2</v>
      </c>
      <c r="D104" s="337" t="s">
        <v>303</v>
      </c>
      <c r="E104" s="337" t="s">
        <v>4</v>
      </c>
      <c r="F104" s="337" t="s">
        <v>5</v>
      </c>
      <c r="G104" s="337" t="s">
        <v>274</v>
      </c>
      <c r="H104" s="338" t="s">
        <v>335</v>
      </c>
      <c r="I104" s="338" t="s">
        <v>260</v>
      </c>
      <c r="J104" s="336" t="s">
        <v>182</v>
      </c>
      <c r="K104" s="336" t="s">
        <v>275</v>
      </c>
      <c r="L104" s="339" t="s">
        <v>278</v>
      </c>
      <c r="M104" s="339" t="s">
        <v>304</v>
      </c>
    </row>
    <row r="105" spans="1:13" ht="12.75">
      <c r="A105" s="292">
        <v>733</v>
      </c>
      <c r="B105" s="278" t="s">
        <v>287</v>
      </c>
      <c r="C105" s="279">
        <f>D105+E105+F105+G105+H105+I105+J105</f>
        <v>5999140</v>
      </c>
      <c r="D105" s="279"/>
      <c r="E105" s="279"/>
      <c r="F105" s="279"/>
      <c r="G105" s="279"/>
      <c r="H105" s="279"/>
      <c r="I105" s="279"/>
      <c r="J105" s="279">
        <v>5999140</v>
      </c>
      <c r="K105" s="341">
        <v>6000000</v>
      </c>
      <c r="L105" s="277">
        <f>C105*100/K105</f>
        <v>99.98566666666666</v>
      </c>
      <c r="M105" s="279">
        <f>C105*100/305362502.42</f>
        <v>1.9645961611058242</v>
      </c>
    </row>
    <row r="106" spans="1:13" ht="12.75">
      <c r="A106" s="292">
        <v>741</v>
      </c>
      <c r="B106" s="278" t="s">
        <v>231</v>
      </c>
      <c r="C106" s="279">
        <f aca="true" t="shared" si="27" ref="C106:C131">D106+E106+F106+G106+H106+I106+J106</f>
        <v>57178</v>
      </c>
      <c r="D106" s="279"/>
      <c r="E106" s="279"/>
      <c r="F106" s="279">
        <v>57178</v>
      </c>
      <c r="G106" s="279"/>
      <c r="H106" s="279"/>
      <c r="I106" s="279"/>
      <c r="J106" s="279"/>
      <c r="K106" s="341">
        <v>700000</v>
      </c>
      <c r="L106" s="277">
        <f aca="true" t="shared" si="28" ref="L106:L132">C106*100/K106</f>
        <v>8.168285714285714</v>
      </c>
      <c r="M106" s="279">
        <f aca="true" t="shared" si="29" ref="M106:M132">C106*100/305362502.42</f>
        <v>0.018724630413644094</v>
      </c>
    </row>
    <row r="107" spans="1:13" ht="12.75">
      <c r="A107" s="292">
        <v>742</v>
      </c>
      <c r="B107" s="278" t="s">
        <v>150</v>
      </c>
      <c r="C107" s="279">
        <f>C108+C109+C110+C111+C112</f>
        <v>37937418.49999999</v>
      </c>
      <c r="D107" s="279">
        <f aca="true" t="shared" si="30" ref="D107:J107">D108+D109+D110+D111+D112</f>
        <v>0</v>
      </c>
      <c r="E107" s="279">
        <f t="shared" si="30"/>
        <v>0</v>
      </c>
      <c r="F107" s="279">
        <f t="shared" si="30"/>
        <v>36808035.489999995</v>
      </c>
      <c r="G107" s="279">
        <f t="shared" si="30"/>
        <v>1129383.01</v>
      </c>
      <c r="H107" s="279">
        <f t="shared" si="30"/>
        <v>0</v>
      </c>
      <c r="I107" s="279">
        <f t="shared" si="30"/>
        <v>0</v>
      </c>
      <c r="J107" s="279">
        <f t="shared" si="30"/>
        <v>0</v>
      </c>
      <c r="K107" s="341">
        <v>63450000</v>
      </c>
      <c r="L107" s="277">
        <f>C107*100/K107</f>
        <v>59.791045705279736</v>
      </c>
      <c r="M107" s="279">
        <f t="shared" si="29"/>
        <v>12.423731859460698</v>
      </c>
    </row>
    <row r="108" spans="1:14" ht="12.75">
      <c r="A108" s="291"/>
      <c r="B108" s="308" t="s">
        <v>283</v>
      </c>
      <c r="C108" s="277">
        <f t="shared" si="27"/>
        <v>5296507.32</v>
      </c>
      <c r="D108" s="309"/>
      <c r="E108" s="309"/>
      <c r="F108" s="309">
        <f>881905+4191898.16+127000+95704.16</f>
        <v>5296507.32</v>
      </c>
      <c r="G108" s="309"/>
      <c r="H108" s="309"/>
      <c r="I108" s="309"/>
      <c r="J108" s="309"/>
      <c r="K108" s="315">
        <v>19000000</v>
      </c>
      <c r="L108" s="277">
        <f t="shared" si="28"/>
        <v>27.876354315789474</v>
      </c>
      <c r="M108" s="277">
        <f t="shared" si="29"/>
        <v>1.734498269442103</v>
      </c>
      <c r="N108" s="17"/>
    </row>
    <row r="109" spans="1:13" ht="12.75">
      <c r="A109" s="291"/>
      <c r="B109" s="308" t="s">
        <v>288</v>
      </c>
      <c r="C109" s="277">
        <f t="shared" si="27"/>
        <v>2772500</v>
      </c>
      <c r="D109" s="309"/>
      <c r="E109" s="309"/>
      <c r="F109" s="309">
        <f>2199924+140150+432426</f>
        <v>2772500</v>
      </c>
      <c r="G109" s="309"/>
      <c r="H109" s="309"/>
      <c r="I109" s="309"/>
      <c r="J109" s="309"/>
      <c r="K109" s="316">
        <v>9000000</v>
      </c>
      <c r="L109" s="277">
        <f t="shared" si="28"/>
        <v>30.805555555555557</v>
      </c>
      <c r="M109" s="277">
        <f t="shared" si="29"/>
        <v>0.9079372804545147</v>
      </c>
    </row>
    <row r="110" spans="1:13" ht="12.75">
      <c r="A110" s="291"/>
      <c r="B110" s="308" t="s">
        <v>284</v>
      </c>
      <c r="C110" s="277">
        <f t="shared" si="27"/>
        <v>28724999.81</v>
      </c>
      <c r="D110" s="309"/>
      <c r="E110" s="309"/>
      <c r="F110" s="309">
        <f>28327502.83+397496.98</f>
        <v>28724999.81</v>
      </c>
      <c r="G110" s="309"/>
      <c r="H110" s="309"/>
      <c r="I110" s="309"/>
      <c r="J110" s="309"/>
      <c r="K110" s="315">
        <v>34000000</v>
      </c>
      <c r="L110" s="277">
        <f t="shared" si="28"/>
        <v>84.48529355882353</v>
      </c>
      <c r="M110" s="277">
        <f t="shared" si="29"/>
        <v>9.406852374588945</v>
      </c>
    </row>
    <row r="111" spans="1:13" ht="12.75">
      <c r="A111" s="291"/>
      <c r="B111" s="308" t="s">
        <v>149</v>
      </c>
      <c r="C111" s="277">
        <f t="shared" si="27"/>
        <v>14028.36</v>
      </c>
      <c r="D111" s="309"/>
      <c r="E111" s="309"/>
      <c r="F111" s="309">
        <v>14028.36</v>
      </c>
      <c r="G111" s="309"/>
      <c r="H111" s="309"/>
      <c r="I111" s="309"/>
      <c r="J111" s="309"/>
      <c r="K111" s="316">
        <v>100000</v>
      </c>
      <c r="L111" s="277">
        <f t="shared" si="28"/>
        <v>14.02836</v>
      </c>
      <c r="M111" s="277">
        <f t="shared" si="29"/>
        <v>0.004594002174080035</v>
      </c>
    </row>
    <row r="112" spans="1:13" ht="12.75">
      <c r="A112" s="291"/>
      <c r="B112" s="308" t="s">
        <v>285</v>
      </c>
      <c r="C112" s="277">
        <f t="shared" si="27"/>
        <v>1129383.01</v>
      </c>
      <c r="D112" s="309"/>
      <c r="E112" s="309"/>
      <c r="F112" s="309"/>
      <c r="G112" s="309">
        <v>1129383.01</v>
      </c>
      <c r="H112" s="309"/>
      <c r="I112" s="309"/>
      <c r="J112" s="309"/>
      <c r="K112" s="316">
        <v>1350000</v>
      </c>
      <c r="L112" s="277">
        <f t="shared" si="28"/>
        <v>83.65800074074075</v>
      </c>
      <c r="M112" s="277">
        <f t="shared" si="29"/>
        <v>0.36984993280105827</v>
      </c>
    </row>
    <row r="113" spans="1:13" ht="12.75">
      <c r="A113" s="292">
        <v>745</v>
      </c>
      <c r="B113" s="278" t="s">
        <v>152</v>
      </c>
      <c r="C113" s="279">
        <f t="shared" si="27"/>
        <v>422510.74</v>
      </c>
      <c r="D113" s="279"/>
      <c r="E113" s="279"/>
      <c r="F113" s="279">
        <v>25510.74</v>
      </c>
      <c r="G113" s="279">
        <v>397000</v>
      </c>
      <c r="H113" s="279"/>
      <c r="I113" s="279"/>
      <c r="J113" s="279"/>
      <c r="K113" s="341">
        <v>400000</v>
      </c>
      <c r="L113" s="279">
        <f t="shared" si="28"/>
        <v>105.627685</v>
      </c>
      <c r="M113" s="279">
        <f t="shared" si="29"/>
        <v>0.1383636617631829</v>
      </c>
    </row>
    <row r="114" spans="1:13" ht="12.75">
      <c r="A114" s="292">
        <v>771</v>
      </c>
      <c r="B114" s="278" t="s">
        <v>155</v>
      </c>
      <c r="C114" s="279">
        <f t="shared" si="27"/>
        <v>2925654.18</v>
      </c>
      <c r="D114" s="279">
        <v>443029.12</v>
      </c>
      <c r="E114" s="279"/>
      <c r="F114" s="279"/>
      <c r="G114" s="279"/>
      <c r="H114" s="279">
        <v>2482625.06</v>
      </c>
      <c r="I114" s="279"/>
      <c r="J114" s="279"/>
      <c r="K114" s="341">
        <v>8000000</v>
      </c>
      <c r="L114" s="279">
        <f t="shared" si="28"/>
        <v>36.57067725</v>
      </c>
      <c r="M114" s="279">
        <f t="shared" si="29"/>
        <v>0.9580921550007515</v>
      </c>
    </row>
    <row r="115" spans="1:13" ht="12.75">
      <c r="A115" s="292">
        <v>772</v>
      </c>
      <c r="B115" s="278" t="s">
        <v>286</v>
      </c>
      <c r="C115" s="279">
        <f t="shared" si="27"/>
        <v>564205.95</v>
      </c>
      <c r="D115" s="279"/>
      <c r="E115" s="279"/>
      <c r="F115" s="279"/>
      <c r="G115" s="279"/>
      <c r="H115" s="279">
        <v>564205.95</v>
      </c>
      <c r="I115" s="279"/>
      <c r="J115" s="279"/>
      <c r="K115" s="341"/>
      <c r="L115" s="279"/>
      <c r="M115" s="279">
        <f t="shared" si="29"/>
        <v>0.18476595702768472</v>
      </c>
    </row>
    <row r="116" spans="1:13" ht="22.5">
      <c r="A116" s="292">
        <v>781</v>
      </c>
      <c r="B116" s="290" t="s">
        <v>167</v>
      </c>
      <c r="C116" s="279">
        <f>C117+C118+C119+C120+C123+C124+C125+C126+C127+C128+C129</f>
        <v>257456395.04999995</v>
      </c>
      <c r="D116" s="279">
        <f aca="true" t="shared" si="31" ref="D116:K116">D117+D118+D119+D120+D123+D124+D125+D126+D127+D128+D129</f>
        <v>253995396.04999995</v>
      </c>
      <c r="E116" s="279">
        <f t="shared" si="31"/>
        <v>3460999</v>
      </c>
      <c r="F116" s="279">
        <f t="shared" si="31"/>
        <v>0</v>
      </c>
      <c r="G116" s="279">
        <f t="shared" si="31"/>
        <v>0</v>
      </c>
      <c r="H116" s="279">
        <f t="shared" si="31"/>
        <v>0</v>
      </c>
      <c r="I116" s="279">
        <f t="shared" si="31"/>
        <v>0</v>
      </c>
      <c r="J116" s="279">
        <f t="shared" si="31"/>
        <v>0</v>
      </c>
      <c r="K116" s="279">
        <f t="shared" si="31"/>
        <v>555574000</v>
      </c>
      <c r="L116" s="279">
        <f t="shared" si="28"/>
        <v>46.34061260066165</v>
      </c>
      <c r="M116" s="279">
        <f t="shared" si="29"/>
        <v>84.3117255752282</v>
      </c>
    </row>
    <row r="117" spans="1:13" ht="12.75">
      <c r="A117" s="291">
        <v>781111101</v>
      </c>
      <c r="B117" s="266" t="s">
        <v>156</v>
      </c>
      <c r="C117" s="277">
        <f t="shared" si="27"/>
        <v>185450059.26</v>
      </c>
      <c r="D117" s="277">
        <v>185450059.26</v>
      </c>
      <c r="E117" s="277"/>
      <c r="F117" s="277"/>
      <c r="G117" s="277"/>
      <c r="H117" s="277"/>
      <c r="I117" s="277"/>
      <c r="J117" s="277"/>
      <c r="K117" s="315">
        <v>404590000</v>
      </c>
      <c r="L117" s="277">
        <f t="shared" si="28"/>
        <v>45.83654051261771</v>
      </c>
      <c r="M117" s="277">
        <f t="shared" si="29"/>
        <v>60.73111720997403</v>
      </c>
    </row>
    <row r="118" spans="1:13" ht="12.75">
      <c r="A118" s="291">
        <v>781111102</v>
      </c>
      <c r="B118" s="266" t="s">
        <v>157</v>
      </c>
      <c r="C118" s="277">
        <f t="shared" si="27"/>
        <v>4988666.67</v>
      </c>
      <c r="D118" s="277">
        <v>4988666.67</v>
      </c>
      <c r="E118" s="277"/>
      <c r="F118" s="277"/>
      <c r="G118" s="277"/>
      <c r="H118" s="277"/>
      <c r="I118" s="277"/>
      <c r="J118" s="277"/>
      <c r="K118" s="315">
        <v>8552000</v>
      </c>
      <c r="L118" s="277">
        <f t="shared" si="28"/>
        <v>58.33333337231057</v>
      </c>
      <c r="M118" s="277">
        <f t="shared" si="29"/>
        <v>1.6336867265839063</v>
      </c>
    </row>
    <row r="119" spans="1:13" ht="12.75">
      <c r="A119" s="291">
        <v>781111103</v>
      </c>
      <c r="B119" s="266" t="s">
        <v>158</v>
      </c>
      <c r="C119" s="277">
        <f t="shared" si="27"/>
        <v>10495442.67</v>
      </c>
      <c r="D119" s="277">
        <v>10495442.67</v>
      </c>
      <c r="E119" s="277"/>
      <c r="F119" s="277"/>
      <c r="G119" s="277"/>
      <c r="H119" s="277"/>
      <c r="I119" s="277"/>
      <c r="J119" s="277"/>
      <c r="K119" s="315">
        <v>29615000</v>
      </c>
      <c r="L119" s="277">
        <f t="shared" si="28"/>
        <v>35.43961732230289</v>
      </c>
      <c r="M119" s="277">
        <f t="shared" si="29"/>
        <v>3.4370437060292414</v>
      </c>
    </row>
    <row r="120" spans="1:13" ht="12.75">
      <c r="A120" s="291">
        <v>781111104</v>
      </c>
      <c r="B120" s="266" t="s">
        <v>159</v>
      </c>
      <c r="C120" s="277">
        <f t="shared" si="27"/>
        <v>15789955.98</v>
      </c>
      <c r="D120" s="277">
        <v>15789955.98</v>
      </c>
      <c r="E120" s="277"/>
      <c r="F120" s="277"/>
      <c r="G120" s="277"/>
      <c r="H120" s="277"/>
      <c r="I120" s="277"/>
      <c r="J120" s="277"/>
      <c r="K120" s="315">
        <f>K121+K122</f>
        <v>31455000</v>
      </c>
      <c r="L120" s="277">
        <f t="shared" si="28"/>
        <v>50.19855660467334</v>
      </c>
      <c r="M120" s="277">
        <f t="shared" si="29"/>
        <v>5.1708889778098115</v>
      </c>
    </row>
    <row r="121" spans="1:13" ht="12.75">
      <c r="A121" s="291"/>
      <c r="B121" s="308" t="s">
        <v>291</v>
      </c>
      <c r="C121" s="277">
        <f t="shared" si="27"/>
        <v>10857270.66</v>
      </c>
      <c r="D121" s="309">
        <v>10857270.66</v>
      </c>
      <c r="E121" s="309"/>
      <c r="F121" s="309"/>
      <c r="G121" s="309"/>
      <c r="H121" s="309"/>
      <c r="I121" s="309"/>
      <c r="J121" s="309"/>
      <c r="K121" s="316">
        <v>20499000</v>
      </c>
      <c r="L121" s="277">
        <f t="shared" si="28"/>
        <v>52.96487955510025</v>
      </c>
      <c r="M121" s="277">
        <f t="shared" si="29"/>
        <v>3.5555350031375994</v>
      </c>
    </row>
    <row r="122" spans="1:13" ht="12.75">
      <c r="A122" s="291"/>
      <c r="B122" s="308" t="s">
        <v>290</v>
      </c>
      <c r="C122" s="277">
        <f t="shared" si="27"/>
        <v>4932685.32</v>
      </c>
      <c r="D122" s="309">
        <f>1407925.98+356088+3168671.34</f>
        <v>4932685.32</v>
      </c>
      <c r="E122" s="309"/>
      <c r="F122" s="309"/>
      <c r="G122" s="309"/>
      <c r="H122" s="309"/>
      <c r="I122" s="309"/>
      <c r="J122" s="309"/>
      <c r="K122" s="316">
        <v>10956000</v>
      </c>
      <c r="L122" s="277">
        <f t="shared" si="28"/>
        <v>45.02268455640745</v>
      </c>
      <c r="M122" s="277">
        <f t="shared" si="29"/>
        <v>1.615353974672212</v>
      </c>
    </row>
    <row r="123" spans="1:13" ht="12.75">
      <c r="A123" s="291">
        <v>781111105</v>
      </c>
      <c r="B123" s="266" t="s">
        <v>160</v>
      </c>
      <c r="C123" s="277">
        <f t="shared" si="27"/>
        <v>4688225.11</v>
      </c>
      <c r="D123" s="277">
        <v>4688225.11</v>
      </c>
      <c r="E123" s="277"/>
      <c r="F123" s="277"/>
      <c r="G123" s="277"/>
      <c r="H123" s="277"/>
      <c r="I123" s="277"/>
      <c r="J123" s="277"/>
      <c r="K123" s="315">
        <v>11028000</v>
      </c>
      <c r="L123" s="277">
        <f t="shared" si="28"/>
        <v>42.512015868697866</v>
      </c>
      <c r="M123" s="277">
        <f t="shared" si="29"/>
        <v>1.535298234998005</v>
      </c>
    </row>
    <row r="124" spans="1:13" ht="12.75">
      <c r="A124" s="291">
        <v>781111106</v>
      </c>
      <c r="B124" s="266" t="s">
        <v>161</v>
      </c>
      <c r="C124" s="277">
        <f t="shared" si="27"/>
        <v>6951416.68</v>
      </c>
      <c r="D124" s="277">
        <v>6951416.68</v>
      </c>
      <c r="E124" s="277"/>
      <c r="F124" s="277"/>
      <c r="G124" s="277"/>
      <c r="H124" s="277"/>
      <c r="I124" s="277"/>
      <c r="J124" s="277"/>
      <c r="K124" s="315">
        <v>11138000</v>
      </c>
      <c r="L124" s="277">
        <f t="shared" si="28"/>
        <v>62.41171377267014</v>
      </c>
      <c r="M124" s="277">
        <f t="shared" si="29"/>
        <v>2.2764473780866914</v>
      </c>
    </row>
    <row r="125" spans="1:13" ht="12.75">
      <c r="A125" s="291">
        <v>781111207</v>
      </c>
      <c r="B125" s="266" t="s">
        <v>180</v>
      </c>
      <c r="C125" s="277">
        <f t="shared" si="27"/>
        <v>2499653.94</v>
      </c>
      <c r="D125" s="277">
        <v>2499653.94</v>
      </c>
      <c r="E125" s="277"/>
      <c r="F125" s="277"/>
      <c r="G125" s="277"/>
      <c r="H125" s="277"/>
      <c r="I125" s="277"/>
      <c r="J125" s="277"/>
      <c r="K125" s="315">
        <v>2700000</v>
      </c>
      <c r="L125" s="277">
        <f t="shared" si="28"/>
        <v>92.57977555555556</v>
      </c>
      <c r="M125" s="277">
        <f t="shared" si="29"/>
        <v>0.8185857530607801</v>
      </c>
    </row>
    <row r="126" spans="1:13" ht="12.75">
      <c r="A126" s="266">
        <v>781111301</v>
      </c>
      <c r="B126" s="266" t="s">
        <v>255</v>
      </c>
      <c r="C126" s="277">
        <f t="shared" si="27"/>
        <v>20662583.36</v>
      </c>
      <c r="D126" s="277">
        <v>20662583.36</v>
      </c>
      <c r="E126" s="277"/>
      <c r="F126" s="277"/>
      <c r="G126" s="277"/>
      <c r="H126" s="277"/>
      <c r="I126" s="277"/>
      <c r="J126" s="277"/>
      <c r="K126" s="315">
        <v>43270000</v>
      </c>
      <c r="L126" s="277">
        <f t="shared" si="28"/>
        <v>47.75267705107465</v>
      </c>
      <c r="M126" s="277">
        <f t="shared" si="29"/>
        <v>6.766575200376234</v>
      </c>
    </row>
    <row r="127" spans="1:13" ht="12.75">
      <c r="A127" s="266">
        <v>781111302</v>
      </c>
      <c r="B127" s="266" t="s">
        <v>256</v>
      </c>
      <c r="C127" s="277">
        <f t="shared" si="27"/>
        <v>419448.88</v>
      </c>
      <c r="D127" s="277">
        <v>419448.88</v>
      </c>
      <c r="E127" s="277"/>
      <c r="F127" s="277"/>
      <c r="G127" s="277"/>
      <c r="H127" s="277"/>
      <c r="I127" s="277"/>
      <c r="J127" s="277"/>
      <c r="K127" s="315">
        <v>624000</v>
      </c>
      <c r="L127" s="277">
        <f t="shared" si="28"/>
        <v>67.21937179487179</v>
      </c>
      <c r="M127" s="277">
        <f t="shared" si="29"/>
        <v>0.1373609649763362</v>
      </c>
    </row>
    <row r="128" spans="1:13" ht="22.5">
      <c r="A128" s="266">
        <v>781111304</v>
      </c>
      <c r="B128" s="301" t="s">
        <v>343</v>
      </c>
      <c r="C128" s="277">
        <f t="shared" si="27"/>
        <v>2049943.5</v>
      </c>
      <c r="D128" s="277">
        <v>2049943.5</v>
      </c>
      <c r="E128" s="277"/>
      <c r="F128" s="277"/>
      <c r="G128" s="277"/>
      <c r="H128" s="277"/>
      <c r="I128" s="277"/>
      <c r="J128" s="277"/>
      <c r="K128" s="315">
        <f>1158000+630000+2722000</f>
        <v>4510000</v>
      </c>
      <c r="L128" s="277">
        <f t="shared" si="28"/>
        <v>45.45329268292683</v>
      </c>
      <c r="M128" s="277">
        <f t="shared" si="29"/>
        <v>0.6713147435438809</v>
      </c>
    </row>
    <row r="129" spans="1:13" ht="22.5">
      <c r="A129" s="307">
        <v>781111408</v>
      </c>
      <c r="B129" s="299" t="s">
        <v>289</v>
      </c>
      <c r="C129" s="277">
        <f>C130+C131</f>
        <v>3460999</v>
      </c>
      <c r="D129" s="277">
        <f aca="true" t="shared" si="32" ref="D129:J129">D130+D131</f>
        <v>0</v>
      </c>
      <c r="E129" s="277">
        <f t="shared" si="32"/>
        <v>3460999</v>
      </c>
      <c r="F129" s="277">
        <f t="shared" si="32"/>
        <v>0</v>
      </c>
      <c r="G129" s="277">
        <f t="shared" si="32"/>
        <v>0</v>
      </c>
      <c r="H129" s="277">
        <f t="shared" si="32"/>
        <v>0</v>
      </c>
      <c r="I129" s="277">
        <f t="shared" si="32"/>
        <v>0</v>
      </c>
      <c r="J129" s="277">
        <f t="shared" si="32"/>
        <v>0</v>
      </c>
      <c r="K129" s="279">
        <v>8092000</v>
      </c>
      <c r="L129" s="279">
        <f t="shared" si="28"/>
        <v>42.77062530894711</v>
      </c>
      <c r="M129" s="279">
        <f t="shared" si="29"/>
        <v>1.1334066797892859</v>
      </c>
    </row>
    <row r="130" spans="1:13" ht="12.75">
      <c r="A130" s="307"/>
      <c r="B130" s="299" t="s">
        <v>328</v>
      </c>
      <c r="C130" s="277">
        <f t="shared" si="27"/>
        <v>3219090</v>
      </c>
      <c r="D130" s="300"/>
      <c r="E130" s="300">
        <f>2156560+1062530</f>
        <v>3219090</v>
      </c>
      <c r="F130" s="302"/>
      <c r="G130" s="303"/>
      <c r="H130" s="303"/>
      <c r="I130" s="301"/>
      <c r="J130" s="277"/>
      <c r="K130" s="315"/>
      <c r="L130" s="277"/>
      <c r="M130" s="277">
        <f t="shared" si="29"/>
        <v>1.0541864094277094</v>
      </c>
    </row>
    <row r="131" spans="1:13" ht="12.75">
      <c r="A131" s="307"/>
      <c r="B131" s="299" t="s">
        <v>329</v>
      </c>
      <c r="C131" s="277">
        <f t="shared" si="27"/>
        <v>241909</v>
      </c>
      <c r="D131" s="300"/>
      <c r="E131" s="300">
        <f>179304+62605</f>
        <v>241909</v>
      </c>
      <c r="F131" s="302"/>
      <c r="G131" s="303"/>
      <c r="H131" s="303"/>
      <c r="I131" s="301"/>
      <c r="J131" s="277"/>
      <c r="K131" s="315"/>
      <c r="L131" s="277"/>
      <c r="M131" s="277">
        <f t="shared" si="29"/>
        <v>0.07922027036157664</v>
      </c>
    </row>
    <row r="132" spans="1:13" ht="12.75">
      <c r="A132" s="266"/>
      <c r="B132" s="278" t="s">
        <v>292</v>
      </c>
      <c r="C132" s="279">
        <f>C116+C115+C114+C113+C107+C106+C105</f>
        <v>305362502.41999996</v>
      </c>
      <c r="D132" s="279">
        <f aca="true" t="shared" si="33" ref="D132:K132">D116+D115+D114+D113+D107+D106+D105</f>
        <v>254438425.16999996</v>
      </c>
      <c r="E132" s="279">
        <f t="shared" si="33"/>
        <v>3460999</v>
      </c>
      <c r="F132" s="279">
        <f t="shared" si="33"/>
        <v>36890724.23</v>
      </c>
      <c r="G132" s="279">
        <f t="shared" si="33"/>
        <v>1526383.01</v>
      </c>
      <c r="H132" s="279">
        <f t="shared" si="33"/>
        <v>3046831.01</v>
      </c>
      <c r="I132" s="279">
        <f t="shared" si="33"/>
        <v>0</v>
      </c>
      <c r="J132" s="279">
        <f t="shared" si="33"/>
        <v>5999140</v>
      </c>
      <c r="K132" s="279">
        <f t="shared" si="33"/>
        <v>634124000</v>
      </c>
      <c r="L132" s="279">
        <f t="shared" si="28"/>
        <v>48.15501422750124</v>
      </c>
      <c r="M132" s="279">
        <f t="shared" si="29"/>
        <v>99.99999999999999</v>
      </c>
    </row>
    <row r="133" spans="1:13" ht="12.75">
      <c r="A133" s="276"/>
      <c r="B133" s="266" t="s">
        <v>305</v>
      </c>
      <c r="C133" s="277">
        <f>C132*100/305362502.42</f>
        <v>99.99999999999999</v>
      </c>
      <c r="D133" s="277">
        <f aca="true" t="shared" si="34" ref="D133:J133">D132*100/305362502.42</f>
        <v>83.32340190873916</v>
      </c>
      <c r="E133" s="277">
        <f t="shared" si="34"/>
        <v>1.1334066797892859</v>
      </c>
      <c r="F133" s="277">
        <f t="shared" si="34"/>
        <v>12.080960804827292</v>
      </c>
      <c r="G133" s="277">
        <f t="shared" si="34"/>
        <v>0.499859346810235</v>
      </c>
      <c r="H133" s="277">
        <f t="shared" si="34"/>
        <v>0.9977750987281813</v>
      </c>
      <c r="I133" s="277">
        <f t="shared" si="34"/>
        <v>0</v>
      </c>
      <c r="J133" s="277">
        <f t="shared" si="34"/>
        <v>1.9645961611058242</v>
      </c>
      <c r="K133" s="283"/>
      <c r="L133" s="276"/>
      <c r="M133" s="276"/>
    </row>
    <row r="134" ht="12.75">
      <c r="K134" s="17"/>
    </row>
  </sheetData>
  <sheetProtection/>
  <mergeCells count="1">
    <mergeCell ref="B89:J89"/>
  </mergeCells>
  <printOptions/>
  <pageMargins left="0.2362204724409449" right="0.2362204724409449" top="0.7480314960629921" bottom="0.7480314960629921" header="0.31496062992125984" footer="0.31496062992125984"/>
  <pageSetup fitToWidth="4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29"/>
  <sheetViews>
    <sheetView zoomScalePageLayoutView="0" workbookViewId="0" topLeftCell="C85">
      <selection activeCell="D274" sqref="D27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4" width="13.57421875" style="0" customWidth="1"/>
    <col min="5" max="5" width="11.57421875" style="0" customWidth="1"/>
    <col min="6" max="6" width="12.421875" style="0" customWidth="1"/>
    <col min="7" max="7" width="11.7109375" style="0" customWidth="1"/>
    <col min="8" max="8" width="11.57421875" style="0" customWidth="1"/>
    <col min="9" max="9" width="11.8515625" style="0" customWidth="1"/>
    <col min="10" max="10" width="10.00390625" style="0" customWidth="1"/>
  </cols>
  <sheetData>
    <row r="2" spans="3:6" ht="12.75">
      <c r="C2" s="24" t="s">
        <v>201</v>
      </c>
      <c r="D2" s="24"/>
      <c r="E2" s="24"/>
      <c r="F2" s="24"/>
    </row>
    <row r="3" ht="13.5" thickBot="1"/>
    <row r="4" spans="1:10" ht="39" thickBot="1">
      <c r="A4" s="12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2" t="s">
        <v>134</v>
      </c>
      <c r="G4" s="14" t="s">
        <v>6</v>
      </c>
      <c r="H4" s="91" t="s">
        <v>197</v>
      </c>
      <c r="I4" s="97" t="s">
        <v>198</v>
      </c>
      <c r="J4" s="60" t="s">
        <v>182</v>
      </c>
    </row>
    <row r="5" spans="1:10" ht="12.75">
      <c r="A5" s="2">
        <v>411111</v>
      </c>
      <c r="B5" s="2" t="s">
        <v>8</v>
      </c>
      <c r="C5" s="16">
        <v>72462338.35</v>
      </c>
      <c r="D5" s="16">
        <v>71292201.28</v>
      </c>
      <c r="E5" s="16"/>
      <c r="F5" s="16">
        <v>1170137.07</v>
      </c>
      <c r="G5" s="16"/>
      <c r="H5" s="52"/>
      <c r="I5" s="52"/>
      <c r="J5" s="16"/>
    </row>
    <row r="6" spans="1:10" ht="12.75">
      <c r="A6" s="1">
        <v>411112</v>
      </c>
      <c r="B6" s="1" t="s">
        <v>93</v>
      </c>
      <c r="C6" s="18">
        <v>775295.19</v>
      </c>
      <c r="D6" s="18">
        <v>775295.19</v>
      </c>
      <c r="E6" s="18"/>
      <c r="F6" s="18"/>
      <c r="G6" s="18"/>
      <c r="H6" s="37"/>
      <c r="I6" s="37"/>
      <c r="J6" s="18"/>
    </row>
    <row r="7" spans="1:10" ht="12.75">
      <c r="A7" s="1">
        <v>411113</v>
      </c>
      <c r="B7" s="1" t="s">
        <v>9</v>
      </c>
      <c r="C7" s="18">
        <v>1013390.69</v>
      </c>
      <c r="D7" s="18">
        <v>1013390.69</v>
      </c>
      <c r="E7" s="18"/>
      <c r="F7" s="18"/>
      <c r="G7" s="18"/>
      <c r="H7" s="37"/>
      <c r="I7" s="37"/>
      <c r="J7" s="18"/>
    </row>
    <row r="8" spans="1:10" ht="12.75">
      <c r="A8" s="1">
        <v>411114</v>
      </c>
      <c r="B8" s="1" t="s">
        <v>10</v>
      </c>
      <c r="C8" s="18">
        <v>389313.91</v>
      </c>
      <c r="D8" s="18">
        <v>389313.91</v>
      </c>
      <c r="E8" s="18"/>
      <c r="F8" s="18"/>
      <c r="G8" s="18"/>
      <c r="H8" s="37"/>
      <c r="I8" s="37"/>
      <c r="J8" s="18"/>
    </row>
    <row r="9" spans="1:10" ht="12.75">
      <c r="A9" s="1">
        <v>411115</v>
      </c>
      <c r="B9" s="1" t="s">
        <v>11</v>
      </c>
      <c r="C9" s="18">
        <v>4768875.34</v>
      </c>
      <c r="D9" s="18">
        <v>4768875.34</v>
      </c>
      <c r="E9" s="18"/>
      <c r="F9" s="18"/>
      <c r="G9" s="18"/>
      <c r="H9" s="37"/>
      <c r="I9" s="37"/>
      <c r="J9" s="18"/>
    </row>
    <row r="10" spans="1:10" ht="12.75">
      <c r="A10" s="1">
        <v>411117</v>
      </c>
      <c r="B10" s="1" t="s">
        <v>12</v>
      </c>
      <c r="C10" s="18">
        <v>688800.67</v>
      </c>
      <c r="D10" s="18">
        <v>688800.67</v>
      </c>
      <c r="E10" s="18"/>
      <c r="F10" s="18"/>
      <c r="G10" s="18"/>
      <c r="H10" s="37"/>
      <c r="I10" s="37"/>
      <c r="J10" s="18"/>
    </row>
    <row r="11" spans="1:10" ht="12.75">
      <c r="A11" s="3">
        <v>4111</v>
      </c>
      <c r="B11" s="3" t="s">
        <v>92</v>
      </c>
      <c r="C11" s="21">
        <f>SUM(C5:C10)</f>
        <v>80098014.14999999</v>
      </c>
      <c r="D11" s="21">
        <f>SUM(D5:D10)</f>
        <v>78927877.08</v>
      </c>
      <c r="E11" s="21"/>
      <c r="F11" s="21">
        <f>SUM(F5:F10)</f>
        <v>1170137.07</v>
      </c>
      <c r="G11" s="21"/>
      <c r="H11" s="46"/>
      <c r="I11" s="46"/>
      <c r="J11" s="18"/>
    </row>
    <row r="12" spans="1:10" ht="12.75">
      <c r="A12" s="1">
        <v>412111</v>
      </c>
      <c r="B12" s="1" t="s">
        <v>13</v>
      </c>
      <c r="C12" s="18">
        <v>8843695.64</v>
      </c>
      <c r="D12" s="18">
        <v>8715658.56</v>
      </c>
      <c r="E12" s="18"/>
      <c r="F12" s="18">
        <v>128037.08</v>
      </c>
      <c r="G12" s="18"/>
      <c r="H12" s="37"/>
      <c r="I12" s="37"/>
      <c r="J12" s="18"/>
    </row>
    <row r="13" spans="1:10" ht="12.75">
      <c r="A13" s="1">
        <v>412113</v>
      </c>
      <c r="B13" s="1" t="s">
        <v>130</v>
      </c>
      <c r="C13" s="18">
        <v>428995.22</v>
      </c>
      <c r="D13" s="18"/>
      <c r="E13" s="18"/>
      <c r="F13" s="18">
        <v>428995.22</v>
      </c>
      <c r="G13" s="18"/>
      <c r="H13" s="37"/>
      <c r="I13" s="37"/>
      <c r="J13" s="18"/>
    </row>
    <row r="14" spans="1:10" ht="12.75">
      <c r="A14" s="3">
        <v>4121</v>
      </c>
      <c r="B14" s="3" t="s">
        <v>94</v>
      </c>
      <c r="C14" s="21">
        <f>SUM(C12:C13)</f>
        <v>9272690.860000001</v>
      </c>
      <c r="D14" s="21">
        <f>SUM(D12:D13)</f>
        <v>8715658.56</v>
      </c>
      <c r="E14" s="21"/>
      <c r="F14" s="21">
        <f>SUM(F12:F13)</f>
        <v>557032.2999999999</v>
      </c>
      <c r="G14" s="21"/>
      <c r="H14" s="46"/>
      <c r="I14" s="46"/>
      <c r="J14" s="18"/>
    </row>
    <row r="15" spans="1:10" ht="12.75">
      <c r="A15" s="1">
        <v>412211</v>
      </c>
      <c r="B15" s="1" t="s">
        <v>14</v>
      </c>
      <c r="C15" s="18">
        <v>4944429.84</v>
      </c>
      <c r="D15" s="18">
        <v>4872845.47</v>
      </c>
      <c r="E15" s="18"/>
      <c r="F15" s="18">
        <v>71584.37</v>
      </c>
      <c r="G15" s="18"/>
      <c r="H15" s="37"/>
      <c r="I15" s="37"/>
      <c r="J15" s="18"/>
    </row>
    <row r="16" spans="1:10" ht="12.75">
      <c r="A16" s="3">
        <v>4122</v>
      </c>
      <c r="B16" s="3" t="s">
        <v>14</v>
      </c>
      <c r="C16" s="21">
        <f>SUM(C15)</f>
        <v>4944429.84</v>
      </c>
      <c r="D16" s="21">
        <f>SUM(D15)</f>
        <v>4872845.47</v>
      </c>
      <c r="E16" s="21"/>
      <c r="F16" s="21">
        <f>SUM(F15)</f>
        <v>71584.37</v>
      </c>
      <c r="G16" s="21"/>
      <c r="H16" s="46"/>
      <c r="I16" s="46"/>
      <c r="J16" s="18"/>
    </row>
    <row r="17" spans="1:10" ht="12.75">
      <c r="A17" s="1">
        <v>412311</v>
      </c>
      <c r="B17" s="1" t="s">
        <v>95</v>
      </c>
      <c r="C17" s="18">
        <v>602979.22</v>
      </c>
      <c r="D17" s="18">
        <v>594249.42</v>
      </c>
      <c r="E17" s="18"/>
      <c r="F17" s="18">
        <v>8729.8</v>
      </c>
      <c r="G17" s="18"/>
      <c r="H17" s="37"/>
      <c r="I17" s="37"/>
      <c r="J17" s="18"/>
    </row>
    <row r="18" spans="1:10" ht="12.75">
      <c r="A18" s="3">
        <v>4123</v>
      </c>
      <c r="B18" s="3" t="s">
        <v>96</v>
      </c>
      <c r="C18" s="21">
        <f>SUM(C17)</f>
        <v>602979.22</v>
      </c>
      <c r="D18" s="21">
        <f>SUM(D17)</f>
        <v>594249.42</v>
      </c>
      <c r="E18" s="21"/>
      <c r="F18" s="21">
        <f>SUM(F17)</f>
        <v>8729.8</v>
      </c>
      <c r="G18" s="21"/>
      <c r="H18" s="46"/>
      <c r="I18" s="46"/>
      <c r="J18" s="18"/>
    </row>
    <row r="19" spans="1:10" ht="12.75">
      <c r="A19" s="10">
        <v>413142</v>
      </c>
      <c r="B19" s="10" t="s">
        <v>185</v>
      </c>
      <c r="C19" s="73">
        <v>271.11</v>
      </c>
      <c r="D19" s="21"/>
      <c r="E19" s="21"/>
      <c r="F19" s="73">
        <v>271.11</v>
      </c>
      <c r="G19" s="21"/>
      <c r="H19" s="46"/>
      <c r="I19" s="46"/>
      <c r="J19" s="18"/>
    </row>
    <row r="20" spans="1:10" ht="12.75">
      <c r="A20" s="1">
        <v>413151</v>
      </c>
      <c r="B20" s="1" t="s">
        <v>15</v>
      </c>
      <c r="C20" s="18">
        <v>60475.19</v>
      </c>
      <c r="D20" s="18"/>
      <c r="E20" s="18"/>
      <c r="F20" s="18"/>
      <c r="G20" s="18">
        <v>60475.19</v>
      </c>
      <c r="H20" s="37"/>
      <c r="I20" s="37"/>
      <c r="J20" s="18"/>
    </row>
    <row r="21" spans="1:10" ht="12.75">
      <c r="A21" s="3">
        <v>4131</v>
      </c>
      <c r="B21" s="3" t="s">
        <v>97</v>
      </c>
      <c r="C21" s="21">
        <f>SUM(C19:C20)</f>
        <v>60746.3</v>
      </c>
      <c r="D21" s="21"/>
      <c r="E21" s="21"/>
      <c r="F21" s="21">
        <f>SUM(F19:F20)</f>
        <v>271.11</v>
      </c>
      <c r="G21" s="21">
        <f>SUM(G20)</f>
        <v>60475.19</v>
      </c>
      <c r="H21" s="46"/>
      <c r="I21" s="46"/>
      <c r="J21" s="18"/>
    </row>
    <row r="22" spans="1:10" ht="12.75">
      <c r="A22" s="1">
        <v>414111</v>
      </c>
      <c r="B22" s="1" t="s">
        <v>16</v>
      </c>
      <c r="C22" s="18">
        <v>1006061.16</v>
      </c>
      <c r="D22" s="18"/>
      <c r="E22" s="18"/>
      <c r="F22" s="18"/>
      <c r="G22" s="18"/>
      <c r="H22" s="37">
        <v>1006061.16</v>
      </c>
      <c r="I22" s="37"/>
      <c r="J22" s="18"/>
    </row>
    <row r="23" spans="1:10" ht="12.75">
      <c r="A23" s="1">
        <v>414121</v>
      </c>
      <c r="B23" s="1" t="s">
        <v>17</v>
      </c>
      <c r="C23" s="18">
        <v>349693.84</v>
      </c>
      <c r="D23" s="18">
        <v>349693.84</v>
      </c>
      <c r="E23" s="18"/>
      <c r="F23" s="18"/>
      <c r="G23" s="18"/>
      <c r="H23" s="37"/>
      <c r="I23" s="37"/>
      <c r="J23" s="18"/>
    </row>
    <row r="24" spans="1:10" ht="12.75">
      <c r="A24" s="1">
        <v>414131</v>
      </c>
      <c r="B24" s="1" t="s">
        <v>18</v>
      </c>
      <c r="C24" s="18">
        <v>62949.51</v>
      </c>
      <c r="D24" s="18"/>
      <c r="E24" s="18"/>
      <c r="F24" s="18"/>
      <c r="G24" s="18"/>
      <c r="H24" s="37">
        <v>62949.51</v>
      </c>
      <c r="I24" s="37"/>
      <c r="J24" s="18"/>
    </row>
    <row r="25" spans="1:10" ht="12.75">
      <c r="A25" s="3">
        <v>4141</v>
      </c>
      <c r="B25" s="3" t="s">
        <v>98</v>
      </c>
      <c r="C25" s="21">
        <f>SUM(C22:C24)</f>
        <v>1418704.51</v>
      </c>
      <c r="D25" s="21">
        <f>SUM(D22:D24)</f>
        <v>349693.84</v>
      </c>
      <c r="E25" s="21"/>
      <c r="F25" s="21">
        <f>SUM(F22:F24)</f>
        <v>0</v>
      </c>
      <c r="G25" s="21"/>
      <c r="H25" s="46">
        <f>SUM(H22:H24)</f>
        <v>1069010.67</v>
      </c>
      <c r="I25" s="46"/>
      <c r="J25" s="18"/>
    </row>
    <row r="26" spans="1:10" ht="12.75">
      <c r="A26" s="1">
        <v>414311</v>
      </c>
      <c r="B26" s="1" t="s">
        <v>19</v>
      </c>
      <c r="C26" s="18">
        <v>920854</v>
      </c>
      <c r="D26" s="18">
        <v>831385</v>
      </c>
      <c r="E26" s="18"/>
      <c r="F26" s="18">
        <v>89469</v>
      </c>
      <c r="G26" s="18"/>
      <c r="H26" s="37"/>
      <c r="I26" s="37"/>
      <c r="J26" s="18"/>
    </row>
    <row r="27" spans="1:10" ht="12.75">
      <c r="A27" s="1">
        <v>414314</v>
      </c>
      <c r="B27" s="1" t="s">
        <v>20</v>
      </c>
      <c r="C27" s="18">
        <v>47721.6</v>
      </c>
      <c r="D27" s="18"/>
      <c r="E27" s="18"/>
      <c r="F27" s="18">
        <v>47721.6</v>
      </c>
      <c r="G27" s="18"/>
      <c r="H27" s="37"/>
      <c r="I27" s="37"/>
      <c r="J27" s="18"/>
    </row>
    <row r="28" spans="1:10" ht="12.75">
      <c r="A28" s="3">
        <v>4143</v>
      </c>
      <c r="B28" s="3" t="s">
        <v>99</v>
      </c>
      <c r="C28" s="21">
        <f>SUM(C26:C27)</f>
        <v>968575.6</v>
      </c>
      <c r="D28" s="21">
        <f>SUM(D26:D27)</f>
        <v>831385</v>
      </c>
      <c r="E28" s="21"/>
      <c r="F28" s="21">
        <f>SUM(F26:F27)</f>
        <v>137190.6</v>
      </c>
      <c r="G28" s="21"/>
      <c r="H28" s="46"/>
      <c r="I28" s="46"/>
      <c r="J28" s="18"/>
    </row>
    <row r="29" spans="1:10" ht="12.75">
      <c r="A29" s="10">
        <v>414411</v>
      </c>
      <c r="B29" s="10" t="s">
        <v>186</v>
      </c>
      <c r="C29" s="73"/>
      <c r="D29" s="21"/>
      <c r="E29" s="21"/>
      <c r="F29" s="73"/>
      <c r="G29" s="21"/>
      <c r="H29" s="46"/>
      <c r="I29" s="46"/>
      <c r="J29" s="18"/>
    </row>
    <row r="30" spans="1:10" ht="12.75">
      <c r="A30" s="3">
        <v>4144</v>
      </c>
      <c r="B30" s="3" t="s">
        <v>186</v>
      </c>
      <c r="C30" s="21">
        <f>SUM(C29)</f>
        <v>0</v>
      </c>
      <c r="D30" s="21"/>
      <c r="E30" s="21"/>
      <c r="F30" s="21">
        <f>SUM(F29)</f>
        <v>0</v>
      </c>
      <c r="G30" s="21"/>
      <c r="H30" s="46"/>
      <c r="I30" s="46"/>
      <c r="J30" s="18"/>
    </row>
    <row r="31" spans="1:10" ht="12.75">
      <c r="A31" s="1">
        <v>415112</v>
      </c>
      <c r="B31" s="1" t="s">
        <v>21</v>
      </c>
      <c r="C31" s="18">
        <v>2043732.95</v>
      </c>
      <c r="D31" s="18">
        <v>1978114.23</v>
      </c>
      <c r="E31" s="18"/>
      <c r="F31" s="18">
        <v>65618.72</v>
      </c>
      <c r="G31" s="18"/>
      <c r="H31" s="37"/>
      <c r="I31" s="37"/>
      <c r="J31" s="18"/>
    </row>
    <row r="32" spans="1:10" ht="12.75">
      <c r="A32" s="3">
        <v>4151</v>
      </c>
      <c r="B32" s="3" t="s">
        <v>100</v>
      </c>
      <c r="C32" s="21">
        <f>SUM(C31)</f>
        <v>2043732.95</v>
      </c>
      <c r="D32" s="21">
        <f>SUM(D31)</f>
        <v>1978114.23</v>
      </c>
      <c r="E32" s="21"/>
      <c r="F32" s="21">
        <f>SUM(F31)</f>
        <v>65618.72</v>
      </c>
      <c r="G32" s="21"/>
      <c r="H32" s="46"/>
      <c r="I32" s="46"/>
      <c r="J32" s="18"/>
    </row>
    <row r="33" spans="1:10" ht="12.75">
      <c r="A33" s="10">
        <v>416111</v>
      </c>
      <c r="B33" s="10" t="s">
        <v>187</v>
      </c>
      <c r="C33" s="73"/>
      <c r="D33" s="73"/>
      <c r="E33" s="73"/>
      <c r="F33" s="73"/>
      <c r="G33" s="73"/>
      <c r="H33" s="46"/>
      <c r="I33" s="46"/>
      <c r="J33" s="18"/>
    </row>
    <row r="34" spans="1:10" ht="12.75">
      <c r="A34" s="3">
        <v>4161</v>
      </c>
      <c r="B34" s="3" t="s">
        <v>188</v>
      </c>
      <c r="C34" s="21">
        <f>SUM(C33)</f>
        <v>0</v>
      </c>
      <c r="D34" s="21">
        <f>SUM(D33)</f>
        <v>0</v>
      </c>
      <c r="E34" s="21"/>
      <c r="F34" s="21">
        <f>SUM(F33)</f>
        <v>0</v>
      </c>
      <c r="G34" s="21"/>
      <c r="H34" s="46"/>
      <c r="I34" s="46"/>
      <c r="J34" s="18"/>
    </row>
    <row r="35" spans="1:10" ht="12.75">
      <c r="A35" s="1">
        <v>421111</v>
      </c>
      <c r="B35" s="1" t="s">
        <v>22</v>
      </c>
      <c r="C35" s="18">
        <v>384378.59</v>
      </c>
      <c r="D35" s="18">
        <v>302540.5</v>
      </c>
      <c r="E35" s="18"/>
      <c r="F35" s="18">
        <v>74985.43</v>
      </c>
      <c r="G35" s="18">
        <v>6852.66</v>
      </c>
      <c r="H35" s="37"/>
      <c r="I35" s="37"/>
      <c r="J35" s="18"/>
    </row>
    <row r="36" spans="1:10" ht="12.75">
      <c r="A36" s="3">
        <v>4211</v>
      </c>
      <c r="B36" s="3" t="s">
        <v>101</v>
      </c>
      <c r="C36" s="21">
        <f aca="true" t="shared" si="0" ref="C36:I36">SUM(C35)</f>
        <v>384378.59</v>
      </c>
      <c r="D36" s="21">
        <f t="shared" si="0"/>
        <v>302540.5</v>
      </c>
      <c r="E36" s="21">
        <f t="shared" si="0"/>
        <v>0</v>
      </c>
      <c r="F36" s="21">
        <f t="shared" si="0"/>
        <v>74985.43</v>
      </c>
      <c r="G36" s="21">
        <f t="shared" si="0"/>
        <v>6852.66</v>
      </c>
      <c r="H36" s="46">
        <f t="shared" si="0"/>
        <v>0</v>
      </c>
      <c r="I36" s="46">
        <f t="shared" si="0"/>
        <v>0</v>
      </c>
      <c r="J36" s="18"/>
    </row>
    <row r="37" spans="1:10" ht="12.75">
      <c r="A37" s="1">
        <v>421211</v>
      </c>
      <c r="B37" s="1" t="s">
        <v>23</v>
      </c>
      <c r="C37" s="18">
        <v>990606.94</v>
      </c>
      <c r="D37" s="18">
        <v>172436.98</v>
      </c>
      <c r="E37" s="18"/>
      <c r="F37" s="18"/>
      <c r="G37" s="18">
        <v>818169.96</v>
      </c>
      <c r="H37" s="37"/>
      <c r="I37" s="37"/>
      <c r="J37" s="18"/>
    </row>
    <row r="38" spans="1:10" ht="12.75">
      <c r="A38" s="1">
        <v>421225</v>
      </c>
      <c r="B38" s="1" t="s">
        <v>24</v>
      </c>
      <c r="C38" s="18">
        <v>1384431.27</v>
      </c>
      <c r="D38" s="18">
        <v>1384431.27</v>
      </c>
      <c r="E38" s="18"/>
      <c r="F38" s="18"/>
      <c r="G38" s="18"/>
      <c r="H38" s="37"/>
      <c r="I38" s="37"/>
      <c r="J38" s="18"/>
    </row>
    <row r="39" spans="1:10" ht="12.75">
      <c r="A39" s="3">
        <v>4212</v>
      </c>
      <c r="B39" s="3" t="s">
        <v>102</v>
      </c>
      <c r="C39" s="21">
        <f>SUM(C37:C38)</f>
        <v>2375038.21</v>
      </c>
      <c r="D39" s="21">
        <f>SUM(D37:D38)</f>
        <v>1556868.25</v>
      </c>
      <c r="E39" s="21"/>
      <c r="F39" s="21"/>
      <c r="G39" s="21">
        <f>SUM(G37:G38)</f>
        <v>818169.96</v>
      </c>
      <c r="H39" s="46"/>
      <c r="I39" s="46"/>
      <c r="J39" s="18"/>
    </row>
    <row r="40" spans="1:10" ht="12.75">
      <c r="A40" s="1">
        <v>421311</v>
      </c>
      <c r="B40" s="1" t="s">
        <v>25</v>
      </c>
      <c r="C40" s="18">
        <v>584223.1</v>
      </c>
      <c r="D40" s="18">
        <v>584223.1</v>
      </c>
      <c r="E40" s="18"/>
      <c r="F40" s="18"/>
      <c r="G40" s="18"/>
      <c r="H40" s="37"/>
      <c r="I40" s="37"/>
      <c r="J40" s="18"/>
    </row>
    <row r="41" spans="1:10" ht="12.75">
      <c r="A41" s="1">
        <v>421324</v>
      </c>
      <c r="B41" s="1" t="s">
        <v>26</v>
      </c>
      <c r="C41" s="18">
        <v>377359.92</v>
      </c>
      <c r="D41" s="18">
        <v>259684.2</v>
      </c>
      <c r="E41" s="18"/>
      <c r="F41" s="18"/>
      <c r="G41" s="18">
        <v>117675.72</v>
      </c>
      <c r="H41" s="37"/>
      <c r="I41" s="37"/>
      <c r="J41" s="18"/>
    </row>
    <row r="42" spans="1:10" ht="12.75">
      <c r="A42" s="3">
        <v>4213</v>
      </c>
      <c r="B42" s="3" t="s">
        <v>103</v>
      </c>
      <c r="C42" s="21">
        <f>SUM(C40:C41)</f>
        <v>961583.02</v>
      </c>
      <c r="D42" s="21">
        <f>SUM(D40:D41)</f>
        <v>843907.3</v>
      </c>
      <c r="E42" s="21">
        <f>SUM(E40:E41)</f>
        <v>0</v>
      </c>
      <c r="F42" s="21">
        <f>SUM(F40:F41)</f>
        <v>0</v>
      </c>
      <c r="G42" s="21">
        <f>SUM(G40:G41)</f>
        <v>117675.72</v>
      </c>
      <c r="H42" s="46"/>
      <c r="I42" s="46"/>
      <c r="J42" s="18"/>
    </row>
    <row r="43" spans="1:10" ht="13.5" thickBot="1">
      <c r="A43" s="26"/>
      <c r="B43" s="26"/>
      <c r="C43" s="34"/>
      <c r="D43" s="34"/>
      <c r="E43" s="34"/>
      <c r="F43" s="34"/>
      <c r="G43" s="34"/>
      <c r="H43" s="93"/>
      <c r="I43" s="32"/>
      <c r="J43" s="36"/>
    </row>
    <row r="44" spans="1:10" ht="26.25" thickBot="1">
      <c r="A44" s="12" t="s">
        <v>0</v>
      </c>
      <c r="B44" s="12" t="s">
        <v>1</v>
      </c>
      <c r="C44" s="12" t="s">
        <v>2</v>
      </c>
      <c r="D44" s="12" t="s">
        <v>3</v>
      </c>
      <c r="E44" s="13" t="s">
        <v>4</v>
      </c>
      <c r="F44" s="12" t="s">
        <v>134</v>
      </c>
      <c r="G44" s="14" t="s">
        <v>6</v>
      </c>
      <c r="H44" s="91" t="s">
        <v>7</v>
      </c>
      <c r="I44" s="98" t="s">
        <v>198</v>
      </c>
      <c r="J44" s="42" t="s">
        <v>182</v>
      </c>
    </row>
    <row r="45" spans="1:10" ht="12.75">
      <c r="A45" s="1">
        <v>421411</v>
      </c>
      <c r="B45" s="1" t="s">
        <v>27</v>
      </c>
      <c r="C45" s="18">
        <v>179890.78</v>
      </c>
      <c r="D45" s="18">
        <v>174778.04</v>
      </c>
      <c r="E45" s="18"/>
      <c r="F45" s="18"/>
      <c r="G45" s="18">
        <v>5112.74</v>
      </c>
      <c r="H45" s="37"/>
      <c r="I45" s="37"/>
      <c r="J45" s="18"/>
    </row>
    <row r="46" spans="1:10" ht="12.75">
      <c r="A46" s="1">
        <v>421412</v>
      </c>
      <c r="B46" s="1" t="s">
        <v>28</v>
      </c>
      <c r="C46" s="18">
        <v>17700</v>
      </c>
      <c r="D46" s="18"/>
      <c r="E46" s="18"/>
      <c r="F46" s="18">
        <v>17700</v>
      </c>
      <c r="G46" s="18"/>
      <c r="H46" s="37"/>
      <c r="I46" s="37"/>
      <c r="J46" s="18"/>
    </row>
    <row r="47" spans="1:10" ht="12.75">
      <c r="A47" s="1">
        <v>421414</v>
      </c>
      <c r="B47" s="1" t="s">
        <v>29</v>
      </c>
      <c r="C47" s="18">
        <v>237943.74</v>
      </c>
      <c r="D47" s="18"/>
      <c r="E47" s="18"/>
      <c r="F47" s="18">
        <v>237943.74</v>
      </c>
      <c r="G47" s="18"/>
      <c r="H47" s="37"/>
      <c r="I47" s="37"/>
      <c r="J47" s="18"/>
    </row>
    <row r="48" spans="1:10" ht="12.75">
      <c r="A48" s="1">
        <v>421419</v>
      </c>
      <c r="B48" s="1" t="s">
        <v>202</v>
      </c>
      <c r="C48" s="18">
        <v>5170.1</v>
      </c>
      <c r="D48" s="18"/>
      <c r="E48" s="18"/>
      <c r="F48" s="18">
        <v>5170.1</v>
      </c>
      <c r="G48" s="18"/>
      <c r="H48" s="37"/>
      <c r="I48" s="37"/>
      <c r="J48" s="18"/>
    </row>
    <row r="49" spans="1:10" ht="12.75">
      <c r="A49" s="1">
        <v>421421</v>
      </c>
      <c r="B49" s="1" t="s">
        <v>189</v>
      </c>
      <c r="C49" s="18">
        <v>6000</v>
      </c>
      <c r="D49" s="18"/>
      <c r="E49" s="18"/>
      <c r="F49" s="18">
        <v>6000</v>
      </c>
      <c r="G49" s="18"/>
      <c r="H49" s="37"/>
      <c r="I49" s="37"/>
      <c r="J49" s="18"/>
    </row>
    <row r="50" spans="1:10" ht="12.75">
      <c r="A50" s="1">
        <v>421422</v>
      </c>
      <c r="B50" s="1" t="s">
        <v>31</v>
      </c>
      <c r="C50" s="18">
        <v>64171</v>
      </c>
      <c r="D50" s="18">
        <v>64171</v>
      </c>
      <c r="E50" s="18"/>
      <c r="F50" s="18"/>
      <c r="G50" s="18"/>
      <c r="H50" s="37"/>
      <c r="I50" s="37"/>
      <c r="J50" s="18"/>
    </row>
    <row r="51" spans="1:10" ht="12.75">
      <c r="A51" s="3">
        <v>4214</v>
      </c>
      <c r="B51" s="3" t="s">
        <v>104</v>
      </c>
      <c r="C51" s="21">
        <f>SUM(C45:C50)</f>
        <v>510875.62</v>
      </c>
      <c r="D51" s="21">
        <f>SUM(D45:D50)</f>
        <v>238949.04</v>
      </c>
      <c r="E51" s="21"/>
      <c r="F51" s="21">
        <f>SUM(F45:F50)</f>
        <v>266813.83999999997</v>
      </c>
      <c r="G51" s="21">
        <f>SUM(G45:G50)</f>
        <v>5112.74</v>
      </c>
      <c r="H51" s="46"/>
      <c r="I51" s="46"/>
      <c r="J51" s="18"/>
    </row>
    <row r="52" spans="1:10" ht="12.75">
      <c r="A52" s="87">
        <v>421511</v>
      </c>
      <c r="B52" s="89" t="s">
        <v>190</v>
      </c>
      <c r="C52" s="95">
        <v>27210.02</v>
      </c>
      <c r="D52" s="95">
        <v>27210.02</v>
      </c>
      <c r="E52" s="94"/>
      <c r="F52" s="71"/>
      <c r="G52" s="86"/>
      <c r="H52" s="92"/>
      <c r="I52" s="96"/>
      <c r="J52" s="16"/>
    </row>
    <row r="53" spans="1:10" ht="12.75">
      <c r="A53" s="1">
        <v>421512</v>
      </c>
      <c r="B53" s="88" t="s">
        <v>32</v>
      </c>
      <c r="C53" s="18">
        <v>85062</v>
      </c>
      <c r="D53" s="18">
        <v>85062</v>
      </c>
      <c r="E53" s="18"/>
      <c r="F53" s="18"/>
      <c r="G53" s="18"/>
      <c r="H53" s="37"/>
      <c r="I53" s="37"/>
      <c r="J53" s="18"/>
    </row>
    <row r="54" spans="1:10" ht="12.75">
      <c r="A54" s="1">
        <v>421513</v>
      </c>
      <c r="B54" s="1" t="s">
        <v>33</v>
      </c>
      <c r="C54" s="18">
        <v>343460.32</v>
      </c>
      <c r="D54" s="18">
        <v>343460.32</v>
      </c>
      <c r="E54" s="18"/>
      <c r="F54" s="18"/>
      <c r="G54" s="18"/>
      <c r="H54" s="37"/>
      <c r="I54" s="37"/>
      <c r="J54" s="18"/>
    </row>
    <row r="55" spans="1:10" ht="12.75">
      <c r="A55" s="1">
        <v>421519</v>
      </c>
      <c r="B55" s="1" t="s">
        <v>34</v>
      </c>
      <c r="C55" s="18">
        <v>104000</v>
      </c>
      <c r="D55" s="18">
        <v>104000</v>
      </c>
      <c r="E55" s="18"/>
      <c r="F55" s="18"/>
      <c r="G55" s="18"/>
      <c r="H55" s="37"/>
      <c r="I55" s="37"/>
      <c r="J55" s="18"/>
    </row>
    <row r="56" spans="1:10" ht="12.75">
      <c r="A56" s="1">
        <v>421521</v>
      </c>
      <c r="B56" s="1" t="s">
        <v>35</v>
      </c>
      <c r="C56" s="18">
        <v>158492.71</v>
      </c>
      <c r="D56" s="18">
        <v>158492.71</v>
      </c>
      <c r="E56" s="18"/>
      <c r="F56" s="18"/>
      <c r="G56" s="18"/>
      <c r="H56" s="37"/>
      <c r="I56" s="37"/>
      <c r="J56" s="18"/>
    </row>
    <row r="57" spans="1:10" ht="12.75">
      <c r="A57" s="3">
        <v>4215</v>
      </c>
      <c r="B57" s="3" t="s">
        <v>105</v>
      </c>
      <c r="C57" s="21">
        <f>SUM(C52:C56)</f>
        <v>718225.05</v>
      </c>
      <c r="D57" s="21">
        <f>SUM(D52:D56)</f>
        <v>718225.05</v>
      </c>
      <c r="E57" s="21"/>
      <c r="F57" s="21">
        <f>SUM(F53:F56)</f>
        <v>0</v>
      </c>
      <c r="G57" s="21"/>
      <c r="H57" s="46"/>
      <c r="I57" s="46"/>
      <c r="J57" s="18"/>
    </row>
    <row r="58" spans="1:10" ht="12.75">
      <c r="A58" s="1">
        <v>422111</v>
      </c>
      <c r="B58" s="1" t="s">
        <v>36</v>
      </c>
      <c r="C58" s="18">
        <v>1737</v>
      </c>
      <c r="D58" s="18"/>
      <c r="E58" s="18"/>
      <c r="F58" s="18">
        <v>1737</v>
      </c>
      <c r="G58" s="18"/>
      <c r="H58" s="37"/>
      <c r="I58" s="37"/>
      <c r="J58" s="18"/>
    </row>
    <row r="59" spans="1:10" ht="12.75">
      <c r="A59" s="1">
        <v>422121</v>
      </c>
      <c r="B59" s="1" t="s">
        <v>37</v>
      </c>
      <c r="C59" s="18">
        <v>27465.28</v>
      </c>
      <c r="D59" s="18"/>
      <c r="E59" s="18"/>
      <c r="F59" s="18">
        <v>27465.28</v>
      </c>
      <c r="G59" s="18"/>
      <c r="H59" s="37"/>
      <c r="I59" s="37"/>
      <c r="J59" s="18"/>
    </row>
    <row r="60" spans="1:10" ht="12.75">
      <c r="A60" s="1">
        <v>422194</v>
      </c>
      <c r="B60" s="1" t="s">
        <v>38</v>
      </c>
      <c r="C60" s="18"/>
      <c r="D60" s="18"/>
      <c r="E60" s="18"/>
      <c r="F60" s="18"/>
      <c r="G60" s="18"/>
      <c r="H60" s="37"/>
      <c r="I60" s="37"/>
      <c r="J60" s="18"/>
    </row>
    <row r="61" spans="1:10" ht="12.75">
      <c r="A61" s="1">
        <v>422199</v>
      </c>
      <c r="B61" s="1" t="s">
        <v>39</v>
      </c>
      <c r="C61" s="18">
        <v>8120</v>
      </c>
      <c r="D61" s="18"/>
      <c r="E61" s="18"/>
      <c r="F61" s="18">
        <v>8120</v>
      </c>
      <c r="G61" s="18"/>
      <c r="H61" s="37"/>
      <c r="I61" s="37"/>
      <c r="J61" s="18"/>
    </row>
    <row r="62" spans="1:10" ht="12.75">
      <c r="A62" s="3">
        <v>4221</v>
      </c>
      <c r="B62" s="3" t="s">
        <v>106</v>
      </c>
      <c r="C62" s="21">
        <f>SUM(C58:C61)</f>
        <v>37322.28</v>
      </c>
      <c r="D62" s="21"/>
      <c r="E62" s="21"/>
      <c r="F62" s="21">
        <f>SUM(F58:F61)</f>
        <v>37322.28</v>
      </c>
      <c r="G62" s="21">
        <f>SUM(G58:G61)</f>
        <v>0</v>
      </c>
      <c r="H62" s="46"/>
      <c r="I62" s="46"/>
      <c r="J62" s="18"/>
    </row>
    <row r="63" spans="1:10" ht="12.75">
      <c r="A63" s="1">
        <v>423291</v>
      </c>
      <c r="B63" s="1" t="s">
        <v>40</v>
      </c>
      <c r="C63" s="18">
        <v>69148</v>
      </c>
      <c r="D63" s="18">
        <v>69148</v>
      </c>
      <c r="E63" s="18"/>
      <c r="F63" s="18"/>
      <c r="G63" s="18"/>
      <c r="H63" s="37"/>
      <c r="I63" s="37"/>
      <c r="J63" s="18"/>
    </row>
    <row r="64" spans="1:10" ht="12.75">
      <c r="A64" s="3">
        <v>4232</v>
      </c>
      <c r="B64" s="3" t="s">
        <v>107</v>
      </c>
      <c r="C64" s="21">
        <f>SUM(C63)</f>
        <v>69148</v>
      </c>
      <c r="D64" s="21">
        <f>SUM(D63)</f>
        <v>69148</v>
      </c>
      <c r="E64" s="21"/>
      <c r="F64" s="21">
        <f>SUM(F63)</f>
        <v>0</v>
      </c>
      <c r="G64" s="21"/>
      <c r="H64" s="46"/>
      <c r="I64" s="46"/>
      <c r="J64" s="18"/>
    </row>
    <row r="65" spans="1:10" ht="12.75">
      <c r="A65" s="1">
        <v>423311</v>
      </c>
      <c r="B65" s="1" t="s">
        <v>42</v>
      </c>
      <c r="C65" s="18">
        <v>40000</v>
      </c>
      <c r="D65" s="18"/>
      <c r="E65" s="18"/>
      <c r="F65" s="18">
        <v>40000</v>
      </c>
      <c r="G65" s="18"/>
      <c r="H65" s="37"/>
      <c r="I65" s="37"/>
      <c r="J65" s="18"/>
    </row>
    <row r="66" spans="1:10" ht="12.75">
      <c r="A66" s="1">
        <v>423321</v>
      </c>
      <c r="B66" s="1" t="s">
        <v>41</v>
      </c>
      <c r="C66" s="18">
        <v>42620</v>
      </c>
      <c r="D66" s="18"/>
      <c r="E66" s="18"/>
      <c r="F66" s="18">
        <v>42620</v>
      </c>
      <c r="G66" s="18"/>
      <c r="H66" s="37"/>
      <c r="I66" s="37"/>
      <c r="J66" s="18"/>
    </row>
    <row r="67" spans="1:10" ht="12.75">
      <c r="A67" s="1">
        <v>423391</v>
      </c>
      <c r="B67" s="1" t="s">
        <v>204</v>
      </c>
      <c r="C67" s="18">
        <v>82104.18</v>
      </c>
      <c r="D67" s="18"/>
      <c r="E67" s="18"/>
      <c r="F67" s="18">
        <v>82104.18</v>
      </c>
      <c r="G67" s="18"/>
      <c r="H67" s="37"/>
      <c r="I67" s="37"/>
      <c r="J67" s="18"/>
    </row>
    <row r="68" spans="1:10" ht="12.75">
      <c r="A68" s="1">
        <v>423399</v>
      </c>
      <c r="B68" s="1" t="s">
        <v>203</v>
      </c>
      <c r="C68" s="18">
        <v>34779.83</v>
      </c>
      <c r="D68" s="18"/>
      <c r="E68" s="18"/>
      <c r="F68" s="18">
        <v>34779.83</v>
      </c>
      <c r="G68" s="18"/>
      <c r="H68" s="37"/>
      <c r="I68" s="37"/>
      <c r="J68" s="18"/>
    </row>
    <row r="69" spans="1:10" ht="12.75">
      <c r="A69" s="3">
        <v>4233</v>
      </c>
      <c r="B69" s="3" t="s">
        <v>108</v>
      </c>
      <c r="C69" s="21">
        <f>SUM(C65:C68)</f>
        <v>199504.01</v>
      </c>
      <c r="D69" s="21"/>
      <c r="E69" s="21"/>
      <c r="F69" s="21">
        <f>SUM(F65:F68)</f>
        <v>199504.01</v>
      </c>
      <c r="G69" s="21"/>
      <c r="H69" s="46"/>
      <c r="I69" s="46"/>
      <c r="J69" s="18"/>
    </row>
    <row r="70" spans="1:10" ht="12.75">
      <c r="A70" s="1">
        <v>423421</v>
      </c>
      <c r="B70" s="1" t="s">
        <v>43</v>
      </c>
      <c r="C70" s="18">
        <v>49228.33</v>
      </c>
      <c r="D70" s="18"/>
      <c r="E70" s="18"/>
      <c r="F70" s="18">
        <v>49228.33</v>
      </c>
      <c r="G70" s="18"/>
      <c r="H70" s="37"/>
      <c r="I70" s="37"/>
      <c r="J70" s="18"/>
    </row>
    <row r="71" spans="1:10" ht="12.75">
      <c r="A71" s="4">
        <v>423432</v>
      </c>
      <c r="B71" s="4" t="s">
        <v>44</v>
      </c>
      <c r="C71" s="19">
        <v>48294</v>
      </c>
      <c r="D71" s="19"/>
      <c r="E71" s="19"/>
      <c r="F71" s="19">
        <v>48294</v>
      </c>
      <c r="G71" s="19"/>
      <c r="H71" s="51"/>
      <c r="I71" s="37"/>
      <c r="J71" s="18"/>
    </row>
    <row r="72" spans="1:10" ht="12.75">
      <c r="A72" s="3">
        <v>4234</v>
      </c>
      <c r="B72" s="3" t="s">
        <v>109</v>
      </c>
      <c r="C72" s="21">
        <f>SUM(C70:C71)</f>
        <v>97522.33</v>
      </c>
      <c r="D72" s="21"/>
      <c r="E72" s="21"/>
      <c r="F72" s="21">
        <f>SUM(F70:F71)</f>
        <v>97522.33</v>
      </c>
      <c r="G72" s="21"/>
      <c r="H72" s="46"/>
      <c r="I72" s="46"/>
      <c r="J72" s="18"/>
    </row>
    <row r="73" spans="1:10" ht="12.75">
      <c r="A73" s="10">
        <v>423539</v>
      </c>
      <c r="B73" s="10" t="s">
        <v>132</v>
      </c>
      <c r="C73" s="18">
        <v>8500</v>
      </c>
      <c r="D73" s="18"/>
      <c r="E73" s="18"/>
      <c r="F73" s="18">
        <v>8500</v>
      </c>
      <c r="G73" s="18"/>
      <c r="H73" s="37"/>
      <c r="I73" s="37"/>
      <c r="J73" s="18"/>
    </row>
    <row r="74" spans="1:10" ht="12.75">
      <c r="A74" s="10">
        <v>423591</v>
      </c>
      <c r="B74" s="10" t="s">
        <v>191</v>
      </c>
      <c r="C74" s="18">
        <v>140060.22</v>
      </c>
      <c r="D74" s="18"/>
      <c r="E74" s="18"/>
      <c r="F74" s="18">
        <v>140060.22</v>
      </c>
      <c r="G74" s="18"/>
      <c r="H74" s="37"/>
      <c r="I74" s="37"/>
      <c r="J74" s="18"/>
    </row>
    <row r="75" spans="1:10" ht="12.75">
      <c r="A75" s="1">
        <v>423599</v>
      </c>
      <c r="B75" s="1" t="s">
        <v>45</v>
      </c>
      <c r="C75" s="18">
        <v>815946.04</v>
      </c>
      <c r="D75" s="18"/>
      <c r="E75" s="18"/>
      <c r="F75" s="18">
        <v>637346.04</v>
      </c>
      <c r="G75" s="18">
        <v>178600</v>
      </c>
      <c r="H75" s="37"/>
      <c r="I75" s="37"/>
      <c r="J75" s="18"/>
    </row>
    <row r="76" spans="1:10" ht="12.75">
      <c r="A76" s="3">
        <v>4235</v>
      </c>
      <c r="B76" s="3" t="s">
        <v>110</v>
      </c>
      <c r="C76" s="21">
        <f>SUM(C73:C75)</f>
        <v>964506.26</v>
      </c>
      <c r="D76" s="21">
        <f>SUM(D73:D75)</f>
        <v>0</v>
      </c>
      <c r="E76" s="21"/>
      <c r="F76" s="21">
        <f>SUM(F73:F75)</f>
        <v>785906.26</v>
      </c>
      <c r="G76" s="21">
        <f>SUM(G73:G75)</f>
        <v>178600</v>
      </c>
      <c r="H76" s="46"/>
      <c r="I76" s="46"/>
      <c r="J76" s="18"/>
    </row>
    <row r="77" spans="1:10" ht="12.75">
      <c r="A77" s="1">
        <v>423611</v>
      </c>
      <c r="B77" s="1" t="s">
        <v>46</v>
      </c>
      <c r="C77" s="18">
        <v>333751.6</v>
      </c>
      <c r="D77" s="18"/>
      <c r="E77" s="18">
        <v>333751.6</v>
      </c>
      <c r="F77" s="18"/>
      <c r="G77" s="18"/>
      <c r="H77" s="37"/>
      <c r="I77" s="37"/>
      <c r="J77" s="18"/>
    </row>
    <row r="78" spans="1:10" ht="12.75">
      <c r="A78" s="3">
        <v>4236</v>
      </c>
      <c r="B78" s="3" t="s">
        <v>111</v>
      </c>
      <c r="C78" s="21">
        <f>SUM(C77)</f>
        <v>333751.6</v>
      </c>
      <c r="D78" s="21">
        <f>SUM(D77)</f>
        <v>0</v>
      </c>
      <c r="E78" s="21">
        <f>SUM(E77)</f>
        <v>333751.6</v>
      </c>
      <c r="F78" s="21"/>
      <c r="G78" s="21"/>
      <c r="H78" s="46"/>
      <c r="I78" s="46"/>
      <c r="J78" s="18"/>
    </row>
    <row r="79" spans="1:10" ht="12.75">
      <c r="A79" s="1">
        <v>423711</v>
      </c>
      <c r="B79" s="1" t="s">
        <v>47</v>
      </c>
      <c r="C79" s="18">
        <v>59638.49</v>
      </c>
      <c r="D79" s="18"/>
      <c r="E79" s="18"/>
      <c r="F79" s="18">
        <v>59638.49</v>
      </c>
      <c r="G79" s="18"/>
      <c r="H79" s="37"/>
      <c r="I79" s="37"/>
      <c r="J79" s="18"/>
    </row>
    <row r="80" spans="1:10" ht="12.75">
      <c r="A80" s="3">
        <v>4237</v>
      </c>
      <c r="B80" s="3" t="s">
        <v>47</v>
      </c>
      <c r="C80" s="21">
        <f>SUM(C79)</f>
        <v>59638.49</v>
      </c>
      <c r="D80" s="21"/>
      <c r="E80" s="21"/>
      <c r="F80" s="21">
        <f>SUM(F79)</f>
        <v>59638.49</v>
      </c>
      <c r="G80" s="21"/>
      <c r="H80" s="46"/>
      <c r="I80" s="46"/>
      <c r="J80" s="18"/>
    </row>
    <row r="81" spans="1:10" ht="12.75">
      <c r="A81" s="1">
        <v>423911</v>
      </c>
      <c r="B81" s="1" t="s">
        <v>48</v>
      </c>
      <c r="C81" s="18">
        <v>156221.4</v>
      </c>
      <c r="D81" s="18">
        <v>83585.4</v>
      </c>
      <c r="E81" s="18"/>
      <c r="F81" s="18">
        <v>1836</v>
      </c>
      <c r="G81" s="18">
        <v>70800</v>
      </c>
      <c r="H81" s="37"/>
      <c r="I81" s="37"/>
      <c r="J81" s="18"/>
    </row>
    <row r="82" spans="1:10" ht="12.75">
      <c r="A82" s="3">
        <v>4239</v>
      </c>
      <c r="B82" s="3" t="s">
        <v>48</v>
      </c>
      <c r="C82" s="21">
        <f>SUM(C81)</f>
        <v>156221.4</v>
      </c>
      <c r="D82" s="21">
        <f>SUM(D81)</f>
        <v>83585.4</v>
      </c>
      <c r="E82" s="21"/>
      <c r="F82" s="21">
        <f>SUM(F81)</f>
        <v>1836</v>
      </c>
      <c r="G82" s="21">
        <f>SUM(G81)</f>
        <v>70800</v>
      </c>
      <c r="H82" s="46"/>
      <c r="I82" s="46"/>
      <c r="J82" s="18"/>
    </row>
    <row r="83" spans="1:10" ht="12.75">
      <c r="A83" s="10">
        <v>424311</v>
      </c>
      <c r="B83" s="10" t="s">
        <v>205</v>
      </c>
      <c r="C83" s="73">
        <v>39692.84</v>
      </c>
      <c r="D83" s="21"/>
      <c r="E83" s="21"/>
      <c r="F83" s="73">
        <v>39692.84</v>
      </c>
      <c r="G83" s="21"/>
      <c r="H83" s="46"/>
      <c r="I83" s="46"/>
      <c r="J83" s="18"/>
    </row>
    <row r="84" spans="1:10" ht="12.75">
      <c r="A84" s="1">
        <v>424331</v>
      </c>
      <c r="B84" s="1" t="s">
        <v>192</v>
      </c>
      <c r="C84" s="18">
        <v>266041.05</v>
      </c>
      <c r="D84" s="18">
        <v>39489.12</v>
      </c>
      <c r="E84" s="18"/>
      <c r="F84" s="18">
        <v>226551.93</v>
      </c>
      <c r="G84" s="18"/>
      <c r="H84" s="37"/>
      <c r="I84" s="37"/>
      <c r="J84" s="18"/>
    </row>
    <row r="85" spans="1:10" ht="12.75">
      <c r="A85" s="3">
        <v>4243</v>
      </c>
      <c r="B85" s="3" t="s">
        <v>112</v>
      </c>
      <c r="C85" s="21">
        <f>SUM(C83:C84)</f>
        <v>305733.89</v>
      </c>
      <c r="D85" s="21">
        <f>SUM(D83:D84)</f>
        <v>39489.12</v>
      </c>
      <c r="E85" s="21"/>
      <c r="F85" s="21">
        <f>SUM(F83:F84)</f>
        <v>266244.77</v>
      </c>
      <c r="G85" s="21"/>
      <c r="H85" s="46"/>
      <c r="I85" s="46"/>
      <c r="J85" s="18"/>
    </row>
    <row r="86" spans="1:10" ht="12.75">
      <c r="A86" s="10">
        <v>424911</v>
      </c>
      <c r="B86" s="10" t="s">
        <v>193</v>
      </c>
      <c r="C86" s="73">
        <v>180000</v>
      </c>
      <c r="D86" s="73"/>
      <c r="E86" s="73"/>
      <c r="F86" s="73">
        <v>180000</v>
      </c>
      <c r="G86" s="73"/>
      <c r="H86" s="57"/>
      <c r="I86" s="57"/>
      <c r="J86" s="73"/>
    </row>
    <row r="87" spans="1:10" ht="12.75">
      <c r="A87" s="3">
        <v>4249</v>
      </c>
      <c r="B87" s="3" t="s">
        <v>193</v>
      </c>
      <c r="C87" s="21">
        <f>SUM(C86)</f>
        <v>180000</v>
      </c>
      <c r="D87" s="21">
        <f>SUM(D86)</f>
        <v>0</v>
      </c>
      <c r="E87" s="21"/>
      <c r="F87" s="21">
        <f>SUM(F86)</f>
        <v>180000</v>
      </c>
      <c r="G87" s="21"/>
      <c r="H87" s="46"/>
      <c r="I87" s="46"/>
      <c r="J87" s="21">
        <f>SUM(J86)</f>
        <v>0</v>
      </c>
    </row>
    <row r="88" spans="1:10" ht="13.5" thickBot="1">
      <c r="A88" s="26"/>
      <c r="B88" s="26"/>
      <c r="C88" s="34"/>
      <c r="D88" s="34"/>
      <c r="E88" s="34"/>
      <c r="F88" s="34"/>
      <c r="G88" s="34"/>
      <c r="H88" s="93"/>
      <c r="I88" s="32"/>
      <c r="J88" s="32"/>
    </row>
    <row r="89" spans="1:10" ht="26.25" thickBot="1">
      <c r="A89" s="12" t="s">
        <v>0</v>
      </c>
      <c r="B89" s="12" t="s">
        <v>1</v>
      </c>
      <c r="C89" s="12" t="s">
        <v>2</v>
      </c>
      <c r="D89" s="12" t="s">
        <v>3</v>
      </c>
      <c r="E89" s="13" t="s">
        <v>4</v>
      </c>
      <c r="F89" s="12" t="s">
        <v>134</v>
      </c>
      <c r="G89" s="14" t="s">
        <v>6</v>
      </c>
      <c r="H89" s="91" t="s">
        <v>7</v>
      </c>
      <c r="I89" s="98" t="s">
        <v>198</v>
      </c>
      <c r="J89" s="42" t="s">
        <v>182</v>
      </c>
    </row>
    <row r="90" spans="1:10" ht="12.75">
      <c r="A90" s="10">
        <v>425111</v>
      </c>
      <c r="B90" s="10" t="s">
        <v>194</v>
      </c>
      <c r="C90" s="73"/>
      <c r="D90" s="73"/>
      <c r="E90" s="73"/>
      <c r="F90" s="73"/>
      <c r="G90" s="73"/>
      <c r="H90" s="57"/>
      <c r="I90" s="57"/>
      <c r="J90" s="73"/>
    </row>
    <row r="91" spans="1:10" ht="12.75">
      <c r="A91" s="1">
        <v>425112</v>
      </c>
      <c r="B91" s="1" t="s">
        <v>50</v>
      </c>
      <c r="C91" s="18">
        <v>76477.33</v>
      </c>
      <c r="D91" s="18">
        <v>43414.08</v>
      </c>
      <c r="E91" s="18"/>
      <c r="F91" s="18">
        <v>30289.25</v>
      </c>
      <c r="G91" s="18">
        <v>2774</v>
      </c>
      <c r="H91" s="37"/>
      <c r="I91" s="37"/>
      <c r="J91" s="18"/>
    </row>
    <row r="92" spans="1:10" ht="12.75">
      <c r="A92" s="1">
        <v>425113</v>
      </c>
      <c r="B92" s="1" t="s">
        <v>195</v>
      </c>
      <c r="C92" s="18">
        <v>1865</v>
      </c>
      <c r="D92" s="18">
        <v>1865</v>
      </c>
      <c r="E92" s="18"/>
      <c r="F92" s="18"/>
      <c r="G92" s="18"/>
      <c r="H92" s="37"/>
      <c r="I92" s="37"/>
      <c r="J92" s="18"/>
    </row>
    <row r="93" spans="1:10" ht="12.75">
      <c r="A93" s="1">
        <v>425115</v>
      </c>
      <c r="B93" s="1" t="s">
        <v>51</v>
      </c>
      <c r="C93" s="18">
        <v>19722.08</v>
      </c>
      <c r="D93" s="18">
        <v>19722.08</v>
      </c>
      <c r="E93" s="18"/>
      <c r="F93" s="18"/>
      <c r="G93" s="18"/>
      <c r="H93" s="37"/>
      <c r="I93" s="37"/>
      <c r="J93" s="18"/>
    </row>
    <row r="94" spans="1:10" ht="12.75">
      <c r="A94" s="1">
        <v>425117</v>
      </c>
      <c r="B94" s="1" t="s">
        <v>52</v>
      </c>
      <c r="C94" s="18">
        <v>16176</v>
      </c>
      <c r="D94" s="18">
        <v>16176</v>
      </c>
      <c r="E94" s="18"/>
      <c r="F94" s="18"/>
      <c r="G94" s="18"/>
      <c r="H94" s="37"/>
      <c r="I94" s="37"/>
      <c r="J94" s="18"/>
    </row>
    <row r="95" spans="1:10" ht="12.75">
      <c r="A95" s="1">
        <v>425119</v>
      </c>
      <c r="B95" s="1" t="s">
        <v>206</v>
      </c>
      <c r="C95" s="18">
        <v>1127</v>
      </c>
      <c r="D95" s="18">
        <v>1127</v>
      </c>
      <c r="E95" s="18"/>
      <c r="F95" s="18"/>
      <c r="G95" s="18"/>
      <c r="H95" s="37"/>
      <c r="I95" s="37"/>
      <c r="J95" s="18"/>
    </row>
    <row r="96" spans="1:10" ht="12.75">
      <c r="A96" s="1">
        <v>425191</v>
      </c>
      <c r="B96" s="1" t="s">
        <v>207</v>
      </c>
      <c r="C96" s="18">
        <v>18585</v>
      </c>
      <c r="D96" s="18"/>
      <c r="E96" s="18"/>
      <c r="F96" s="18">
        <v>18585</v>
      </c>
      <c r="G96" s="18"/>
      <c r="H96" s="37"/>
      <c r="I96" s="37"/>
      <c r="J96" s="18"/>
    </row>
    <row r="97" spans="1:10" ht="12.75">
      <c r="A97" s="3">
        <v>4251</v>
      </c>
      <c r="B97" s="3" t="s">
        <v>113</v>
      </c>
      <c r="C97" s="21">
        <f>SUM(C90:C96)</f>
        <v>133952.41</v>
      </c>
      <c r="D97" s="21">
        <f>SUM(D90:D95)</f>
        <v>82304.16</v>
      </c>
      <c r="E97" s="21"/>
      <c r="F97" s="21">
        <f>SUM(F91:F96)</f>
        <v>48874.25</v>
      </c>
      <c r="G97" s="21">
        <f>SUM(G90:G94)</f>
        <v>2774</v>
      </c>
      <c r="H97" s="46"/>
      <c r="I97" s="46"/>
      <c r="J97" s="18"/>
    </row>
    <row r="98" spans="1:10" ht="12.75">
      <c r="A98" s="1">
        <v>425211</v>
      </c>
      <c r="B98" s="1" t="s">
        <v>53</v>
      </c>
      <c r="C98" s="18"/>
      <c r="D98" s="18"/>
      <c r="E98" s="18"/>
      <c r="F98" s="18"/>
      <c r="G98" s="18"/>
      <c r="H98" s="37"/>
      <c r="I98" s="37"/>
      <c r="J98" s="18"/>
    </row>
    <row r="99" spans="1:10" ht="12.75">
      <c r="A99" s="1">
        <v>425212</v>
      </c>
      <c r="B99" s="1" t="s">
        <v>54</v>
      </c>
      <c r="C99" s="18">
        <v>79827</v>
      </c>
      <c r="D99" s="18">
        <v>79827</v>
      </c>
      <c r="E99" s="18"/>
      <c r="F99" s="18"/>
      <c r="G99" s="18"/>
      <c r="H99" s="37"/>
      <c r="I99" s="37"/>
      <c r="J99" s="18"/>
    </row>
    <row r="100" spans="1:10" ht="12.75">
      <c r="A100" s="1">
        <v>425213</v>
      </c>
      <c r="B100" s="1" t="s">
        <v>55</v>
      </c>
      <c r="C100" s="18"/>
      <c r="D100" s="18"/>
      <c r="E100" s="18"/>
      <c r="F100" s="18"/>
      <c r="G100" s="18"/>
      <c r="H100" s="37"/>
      <c r="I100" s="37"/>
      <c r="J100" s="18"/>
    </row>
    <row r="101" spans="1:10" ht="12.75">
      <c r="A101" s="1">
        <v>425219</v>
      </c>
      <c r="B101" s="1" t="s">
        <v>208</v>
      </c>
      <c r="C101" s="18">
        <v>13498.02</v>
      </c>
      <c r="D101" s="18">
        <v>13498.02</v>
      </c>
      <c r="E101" s="18"/>
      <c r="F101" s="18"/>
      <c r="G101" s="18"/>
      <c r="H101" s="37"/>
      <c r="I101" s="37"/>
      <c r="J101" s="18"/>
    </row>
    <row r="102" spans="1:10" ht="12.75">
      <c r="A102" s="1">
        <v>425222</v>
      </c>
      <c r="B102" s="1" t="s">
        <v>56</v>
      </c>
      <c r="C102" s="18">
        <v>42832.49</v>
      </c>
      <c r="D102" s="18">
        <v>41575</v>
      </c>
      <c r="E102" s="18"/>
      <c r="F102" s="18">
        <v>1257.49</v>
      </c>
      <c r="G102" s="18"/>
      <c r="H102" s="37"/>
      <c r="I102" s="37"/>
      <c r="J102" s="18"/>
    </row>
    <row r="103" spans="1:10" ht="12.75">
      <c r="A103" s="1">
        <v>425223</v>
      </c>
      <c r="B103" s="1" t="s">
        <v>57</v>
      </c>
      <c r="C103" s="18"/>
      <c r="D103" s="18"/>
      <c r="E103" s="18"/>
      <c r="F103" s="18"/>
      <c r="G103" s="18"/>
      <c r="H103" s="37"/>
      <c r="I103" s="37"/>
      <c r="J103" s="18"/>
    </row>
    <row r="104" spans="1:10" ht="12.75">
      <c r="A104" s="1">
        <v>425225</v>
      </c>
      <c r="B104" s="1" t="s">
        <v>58</v>
      </c>
      <c r="C104" s="18"/>
      <c r="D104" s="18"/>
      <c r="E104" s="18"/>
      <c r="F104" s="18"/>
      <c r="G104" s="18"/>
      <c r="H104" s="37"/>
      <c r="I104" s="37"/>
      <c r="J104" s="18"/>
    </row>
    <row r="105" spans="1:10" ht="12.75">
      <c r="A105" s="1">
        <v>425251</v>
      </c>
      <c r="B105" s="1" t="s">
        <v>59</v>
      </c>
      <c r="C105" s="18">
        <v>264718.02</v>
      </c>
      <c r="D105" s="18">
        <v>122589.02</v>
      </c>
      <c r="E105" s="18"/>
      <c r="F105" s="18">
        <v>142129</v>
      </c>
      <c r="G105" s="18"/>
      <c r="H105" s="37"/>
      <c r="I105" s="37"/>
      <c r="J105" s="18"/>
    </row>
    <row r="106" spans="1:10" ht="12.75">
      <c r="A106" s="1">
        <v>425252</v>
      </c>
      <c r="B106" s="1" t="s">
        <v>60</v>
      </c>
      <c r="C106" s="18"/>
      <c r="D106" s="18"/>
      <c r="E106" s="18"/>
      <c r="F106" s="18"/>
      <c r="G106" s="18"/>
      <c r="H106" s="37"/>
      <c r="I106" s="37"/>
      <c r="J106" s="18"/>
    </row>
    <row r="107" spans="1:10" ht="12.75">
      <c r="A107" s="1">
        <v>425281</v>
      </c>
      <c r="B107" s="1" t="s">
        <v>61</v>
      </c>
      <c r="C107" s="18">
        <v>3524</v>
      </c>
      <c r="D107" s="18">
        <v>3524</v>
      </c>
      <c r="E107" s="18"/>
      <c r="F107" s="18"/>
      <c r="G107" s="18"/>
      <c r="H107" s="37"/>
      <c r="I107" s="37"/>
      <c r="J107" s="18"/>
    </row>
    <row r="108" spans="1:10" ht="12.75">
      <c r="A108" s="1">
        <v>425291</v>
      </c>
      <c r="B108" s="1" t="s">
        <v>62</v>
      </c>
      <c r="C108" s="18">
        <v>150</v>
      </c>
      <c r="D108" s="18"/>
      <c r="E108" s="18"/>
      <c r="F108" s="18">
        <v>150</v>
      </c>
      <c r="G108" s="18"/>
      <c r="H108" s="37"/>
      <c r="I108" s="37"/>
      <c r="J108" s="18"/>
    </row>
    <row r="109" spans="1:10" ht="12.75">
      <c r="A109" s="3">
        <v>4252</v>
      </c>
      <c r="B109" s="3" t="s">
        <v>114</v>
      </c>
      <c r="C109" s="21">
        <f>SUM(C98:C108)</f>
        <v>404549.53</v>
      </c>
      <c r="D109" s="21">
        <f>SUM(D98:D108)</f>
        <v>261013.04000000004</v>
      </c>
      <c r="E109" s="21"/>
      <c r="F109" s="21">
        <f>SUM(F98:F108)</f>
        <v>143536.49</v>
      </c>
      <c r="G109" s="21"/>
      <c r="H109" s="46"/>
      <c r="I109" s="46"/>
      <c r="J109" s="18"/>
    </row>
    <row r="110" spans="1:10" ht="12.75">
      <c r="A110" s="1">
        <v>426111</v>
      </c>
      <c r="B110" s="1" t="s">
        <v>63</v>
      </c>
      <c r="C110" s="18">
        <v>1066769.5</v>
      </c>
      <c r="D110" s="18">
        <v>920</v>
      </c>
      <c r="E110" s="18">
        <v>1065849.5</v>
      </c>
      <c r="F110" s="18"/>
      <c r="G110" s="18"/>
      <c r="H110" s="37"/>
      <c r="I110" s="52"/>
      <c r="J110" s="16"/>
    </row>
    <row r="111" spans="1:10" ht="12.75">
      <c r="A111" s="1">
        <v>426121</v>
      </c>
      <c r="B111" s="1" t="s">
        <v>133</v>
      </c>
      <c r="C111" s="18">
        <v>501795</v>
      </c>
      <c r="D111" s="18"/>
      <c r="E111" s="18"/>
      <c r="F111" s="18">
        <v>501795</v>
      </c>
      <c r="G111" s="18"/>
      <c r="H111" s="37"/>
      <c r="I111" s="37"/>
      <c r="J111" s="18"/>
    </row>
    <row r="112" spans="1:10" ht="12.75">
      <c r="A112" s="1">
        <v>426124</v>
      </c>
      <c r="B112" s="1" t="s">
        <v>209</v>
      </c>
      <c r="C112" s="18">
        <v>60200</v>
      </c>
      <c r="D112" s="18"/>
      <c r="E112" s="18"/>
      <c r="F112" s="18">
        <v>60200</v>
      </c>
      <c r="G112" s="18"/>
      <c r="H112" s="37"/>
      <c r="I112" s="37"/>
      <c r="J112" s="18"/>
    </row>
    <row r="113" spans="1:10" ht="12.75">
      <c r="A113" s="1">
        <v>426129</v>
      </c>
      <c r="B113" s="1" t="s">
        <v>64</v>
      </c>
      <c r="C113" s="18"/>
      <c r="D113" s="18"/>
      <c r="E113" s="18"/>
      <c r="F113" s="18"/>
      <c r="G113" s="18"/>
      <c r="H113" s="37"/>
      <c r="I113" s="37"/>
      <c r="J113" s="18"/>
    </row>
    <row r="114" spans="1:10" ht="12.75">
      <c r="A114" s="3">
        <v>4261</v>
      </c>
      <c r="B114" s="3" t="s">
        <v>115</v>
      </c>
      <c r="C114" s="21">
        <f>SUM(C110:C113)</f>
        <v>1628764.5</v>
      </c>
      <c r="D114" s="21">
        <f>SUM(D110:D113)</f>
        <v>920</v>
      </c>
      <c r="E114" s="21">
        <f>SUM(E110:E113)</f>
        <v>1065849.5</v>
      </c>
      <c r="F114" s="21">
        <f>SUM(F110:F113)</f>
        <v>561995</v>
      </c>
      <c r="G114" s="21"/>
      <c r="H114" s="46"/>
      <c r="I114" s="46"/>
      <c r="J114" s="18"/>
    </row>
    <row r="115" spans="1:10" ht="12.75">
      <c r="A115" s="1">
        <v>426311</v>
      </c>
      <c r="B115" s="1" t="s">
        <v>65</v>
      </c>
      <c r="C115" s="18">
        <v>405438.02</v>
      </c>
      <c r="D115" s="18"/>
      <c r="E115" s="18"/>
      <c r="F115" s="18">
        <v>405438.02</v>
      </c>
      <c r="G115" s="18"/>
      <c r="H115" s="37"/>
      <c r="I115" s="37"/>
      <c r="J115" s="18"/>
    </row>
    <row r="116" spans="1:10" ht="12.75">
      <c r="A116" s="3">
        <v>4263</v>
      </c>
      <c r="B116" s="3" t="s">
        <v>116</v>
      </c>
      <c r="C116" s="21">
        <f>SUM(C115)</f>
        <v>405438.02</v>
      </c>
      <c r="D116" s="21"/>
      <c r="E116" s="21"/>
      <c r="F116" s="21">
        <f>SUM(F115)</f>
        <v>405438.02</v>
      </c>
      <c r="G116" s="21"/>
      <c r="H116" s="46"/>
      <c r="I116" s="46"/>
      <c r="J116" s="18"/>
    </row>
    <row r="117" spans="1:10" ht="12.75">
      <c r="A117" s="1">
        <v>426411</v>
      </c>
      <c r="B117" s="1" t="s">
        <v>66</v>
      </c>
      <c r="C117" s="18">
        <v>2222932.36</v>
      </c>
      <c r="D117" s="18">
        <v>2222932.36</v>
      </c>
      <c r="E117" s="18"/>
      <c r="F117" s="18"/>
      <c r="G117" s="18"/>
      <c r="H117" s="37"/>
      <c r="I117" s="37"/>
      <c r="J117" s="18"/>
    </row>
    <row r="118" spans="1:10" ht="12.75">
      <c r="A118" s="1">
        <v>426412</v>
      </c>
      <c r="B118" s="1" t="s">
        <v>67</v>
      </c>
      <c r="C118" s="18"/>
      <c r="D118" s="18"/>
      <c r="E118" s="18"/>
      <c r="F118" s="18"/>
      <c r="G118" s="18"/>
      <c r="H118" s="37"/>
      <c r="I118" s="37"/>
      <c r="J118" s="18"/>
    </row>
    <row r="119" spans="1:10" ht="12.75">
      <c r="A119" s="1">
        <v>426413</v>
      </c>
      <c r="B119" s="1" t="s">
        <v>68</v>
      </c>
      <c r="C119" s="18"/>
      <c r="D119" s="18"/>
      <c r="E119" s="18"/>
      <c r="F119" s="18"/>
      <c r="G119" s="18"/>
      <c r="H119" s="37"/>
      <c r="I119" s="37"/>
      <c r="J119" s="18"/>
    </row>
    <row r="120" spans="1:10" ht="12.75">
      <c r="A120" s="1">
        <v>426491</v>
      </c>
      <c r="B120" s="1" t="s">
        <v>69</v>
      </c>
      <c r="C120" s="18">
        <v>238864.5</v>
      </c>
      <c r="D120" s="18">
        <v>224114.5</v>
      </c>
      <c r="E120" s="18"/>
      <c r="F120" s="18">
        <v>14750</v>
      </c>
      <c r="G120" s="18"/>
      <c r="H120" s="37"/>
      <c r="I120" s="37"/>
      <c r="J120" s="18"/>
    </row>
    <row r="121" spans="1:10" ht="12.75">
      <c r="A121" s="3">
        <v>4264</v>
      </c>
      <c r="B121" s="3" t="s">
        <v>117</v>
      </c>
      <c r="C121" s="21">
        <f>SUM(C117:C120)</f>
        <v>2461796.86</v>
      </c>
      <c r="D121" s="21">
        <f>SUM(D117:D120)</f>
        <v>2447046.86</v>
      </c>
      <c r="E121" s="21">
        <f>SUM(E117:E120)</f>
        <v>0</v>
      </c>
      <c r="F121" s="21">
        <f>SUM(F117:F120)</f>
        <v>14750</v>
      </c>
      <c r="G121" s="21"/>
      <c r="H121" s="46"/>
      <c r="I121" s="46"/>
      <c r="J121" s="18"/>
    </row>
    <row r="122" spans="1:10" ht="12.75">
      <c r="A122" s="1">
        <v>4267111</v>
      </c>
      <c r="B122" s="1" t="s">
        <v>71</v>
      </c>
      <c r="C122" s="18">
        <v>1874071.93</v>
      </c>
      <c r="D122" s="18">
        <v>1229512.6</v>
      </c>
      <c r="E122" s="18"/>
      <c r="F122" s="18">
        <v>644559.33</v>
      </c>
      <c r="G122" s="18"/>
      <c r="H122" s="37"/>
      <c r="I122" s="37"/>
      <c r="J122" s="18"/>
    </row>
    <row r="123" spans="1:10" ht="12.75">
      <c r="A123" s="1">
        <v>4267112</v>
      </c>
      <c r="B123" s="1" t="s">
        <v>210</v>
      </c>
      <c r="C123" s="18">
        <v>259437.64</v>
      </c>
      <c r="D123" s="18">
        <v>163030</v>
      </c>
      <c r="E123" s="18"/>
      <c r="F123" s="18">
        <v>96407.64</v>
      </c>
      <c r="G123" s="18"/>
      <c r="H123" s="37"/>
      <c r="I123" s="37"/>
      <c r="J123" s="18"/>
    </row>
    <row r="124" spans="1:10" ht="12.75">
      <c r="A124" s="1">
        <v>4267113</v>
      </c>
      <c r="B124" s="1" t="s">
        <v>72</v>
      </c>
      <c r="C124" s="18">
        <v>553021.7</v>
      </c>
      <c r="D124" s="18"/>
      <c r="E124" s="18"/>
      <c r="F124" s="18">
        <v>553021.7</v>
      </c>
      <c r="G124" s="18"/>
      <c r="H124" s="37"/>
      <c r="I124" s="37"/>
      <c r="J124" s="18"/>
    </row>
    <row r="125" spans="1:10" ht="12.75">
      <c r="A125" s="1">
        <v>426721</v>
      </c>
      <c r="B125" s="1" t="s">
        <v>73</v>
      </c>
      <c r="C125" s="18">
        <v>1475438.73</v>
      </c>
      <c r="D125" s="18">
        <v>851196.05</v>
      </c>
      <c r="E125" s="18"/>
      <c r="F125" s="18">
        <v>624242.68</v>
      </c>
      <c r="G125" s="18"/>
      <c r="H125" s="37"/>
      <c r="I125" s="37"/>
      <c r="J125" s="18"/>
    </row>
    <row r="126" spans="1:10" ht="12.75">
      <c r="A126" s="1">
        <v>4267511</v>
      </c>
      <c r="B126" s="1" t="s">
        <v>75</v>
      </c>
      <c r="C126" s="18">
        <v>3379333.96</v>
      </c>
      <c r="D126" s="18">
        <v>2494141.13</v>
      </c>
      <c r="E126" s="18"/>
      <c r="F126" s="18">
        <v>885192.83</v>
      </c>
      <c r="G126" s="18"/>
      <c r="H126" s="37"/>
      <c r="I126" s="37"/>
      <c r="J126" s="18"/>
    </row>
    <row r="127" spans="1:10" ht="12.75">
      <c r="A127" s="1">
        <v>4267512</v>
      </c>
      <c r="B127" s="1" t="s">
        <v>74</v>
      </c>
      <c r="C127" s="18">
        <v>226055.7</v>
      </c>
      <c r="D127" s="18">
        <v>226055.7</v>
      </c>
      <c r="E127" s="18"/>
      <c r="F127" s="18"/>
      <c r="G127" s="18"/>
      <c r="H127" s="37"/>
      <c r="I127" s="37"/>
      <c r="J127" s="18"/>
    </row>
    <row r="128" spans="1:10" ht="12.75">
      <c r="A128" s="3">
        <v>4267</v>
      </c>
      <c r="B128" s="3" t="s">
        <v>118</v>
      </c>
      <c r="C128" s="21">
        <f>SUM(C122:C127)</f>
        <v>7767359.659999999</v>
      </c>
      <c r="D128" s="21">
        <f>SUM(D122:D127)</f>
        <v>4963935.48</v>
      </c>
      <c r="E128" s="21">
        <f>SUM(E122:E127)</f>
        <v>0</v>
      </c>
      <c r="F128" s="21">
        <f>SUM(F122:F127)</f>
        <v>2803424.18</v>
      </c>
      <c r="G128" s="21"/>
      <c r="H128" s="46"/>
      <c r="I128" s="46"/>
      <c r="J128" s="18"/>
    </row>
    <row r="129" spans="1:10" ht="12.75">
      <c r="A129" s="1">
        <v>426811</v>
      </c>
      <c r="B129" s="1" t="s">
        <v>76</v>
      </c>
      <c r="C129" s="18"/>
      <c r="D129" s="18"/>
      <c r="E129" s="18"/>
      <c r="F129" s="18"/>
      <c r="G129" s="18"/>
      <c r="H129" s="37"/>
      <c r="I129" s="37"/>
      <c r="J129" s="18"/>
    </row>
    <row r="130" spans="1:10" ht="12.75">
      <c r="A130" s="1">
        <v>426812</v>
      </c>
      <c r="B130" s="1" t="s">
        <v>77</v>
      </c>
      <c r="C130" s="18">
        <v>10230</v>
      </c>
      <c r="D130" s="18">
        <v>10230</v>
      </c>
      <c r="E130" s="18"/>
      <c r="F130" s="18"/>
      <c r="G130" s="18"/>
      <c r="H130" s="37"/>
      <c r="I130" s="37"/>
      <c r="J130" s="18"/>
    </row>
    <row r="131" spans="1:10" ht="12.75">
      <c r="A131" s="1">
        <v>426819</v>
      </c>
      <c r="B131" s="1" t="s">
        <v>78</v>
      </c>
      <c r="C131" s="18">
        <v>181767</v>
      </c>
      <c r="D131" s="18"/>
      <c r="E131" s="18">
        <v>181767</v>
      </c>
      <c r="F131" s="18"/>
      <c r="G131" s="18"/>
      <c r="H131" s="37"/>
      <c r="I131" s="37"/>
      <c r="J131" s="18"/>
    </row>
    <row r="132" spans="1:10" ht="12.75">
      <c r="A132" s="3">
        <v>4268</v>
      </c>
      <c r="B132" s="3" t="s">
        <v>119</v>
      </c>
      <c r="C132" s="21">
        <f>SUM(C129:C131)</f>
        <v>191997</v>
      </c>
      <c r="D132" s="21">
        <f>SUM(D129:D131)</f>
        <v>10230</v>
      </c>
      <c r="E132" s="21">
        <f>SUM(E129:E131)</f>
        <v>181767</v>
      </c>
      <c r="F132" s="21"/>
      <c r="G132" s="21"/>
      <c r="H132" s="46"/>
      <c r="I132" s="46"/>
      <c r="J132" s="18"/>
    </row>
    <row r="133" spans="1:10" ht="13.5" thickBot="1">
      <c r="A133" s="26"/>
      <c r="B133" s="26"/>
      <c r="C133" s="34"/>
      <c r="D133" s="34"/>
      <c r="E133" s="34"/>
      <c r="F133" s="34"/>
      <c r="G133" s="34"/>
      <c r="H133" s="93"/>
      <c r="I133" s="32"/>
      <c r="J133" s="36"/>
    </row>
    <row r="134" spans="1:10" ht="26.25" thickBot="1">
      <c r="A134" s="12" t="s">
        <v>0</v>
      </c>
      <c r="B134" s="12" t="s">
        <v>1</v>
      </c>
      <c r="C134" s="12" t="s">
        <v>2</v>
      </c>
      <c r="D134" s="12" t="s">
        <v>3</v>
      </c>
      <c r="E134" s="13" t="s">
        <v>4</v>
      </c>
      <c r="F134" s="12" t="s">
        <v>134</v>
      </c>
      <c r="G134" s="14" t="s">
        <v>6</v>
      </c>
      <c r="H134" s="91" t="s">
        <v>7</v>
      </c>
      <c r="I134" s="98" t="s">
        <v>198</v>
      </c>
      <c r="J134" s="42" t="s">
        <v>182</v>
      </c>
    </row>
    <row r="135" spans="1:10" ht="12.75">
      <c r="A135" s="1">
        <v>426911</v>
      </c>
      <c r="B135" s="1" t="s">
        <v>79</v>
      </c>
      <c r="C135" s="18">
        <v>38137</v>
      </c>
      <c r="D135" s="18">
        <v>33217</v>
      </c>
      <c r="E135" s="18"/>
      <c r="F135" s="18">
        <v>4920</v>
      </c>
      <c r="G135" s="18"/>
      <c r="H135" s="37"/>
      <c r="I135" s="37"/>
      <c r="J135" s="18"/>
    </row>
    <row r="136" spans="1:10" ht="12.75">
      <c r="A136" s="1">
        <v>426913</v>
      </c>
      <c r="B136" s="1" t="s">
        <v>80</v>
      </c>
      <c r="C136" s="18">
        <v>221206.42</v>
      </c>
      <c r="D136" s="18">
        <v>15414.1</v>
      </c>
      <c r="E136" s="18">
        <v>33631.9</v>
      </c>
      <c r="F136" s="18">
        <v>172160.42</v>
      </c>
      <c r="G136" s="18"/>
      <c r="H136" s="37"/>
      <c r="I136" s="37"/>
      <c r="J136" s="18"/>
    </row>
    <row r="137" spans="1:10" ht="12.75">
      <c r="A137" s="1">
        <v>426919</v>
      </c>
      <c r="B137" s="1" t="s">
        <v>81</v>
      </c>
      <c r="C137" s="18">
        <v>137505.6</v>
      </c>
      <c r="D137" s="18"/>
      <c r="E137" s="18"/>
      <c r="F137" s="18">
        <v>137505.6</v>
      </c>
      <c r="G137" s="18"/>
      <c r="H137" s="37"/>
      <c r="I137" s="37"/>
      <c r="J137" s="18"/>
    </row>
    <row r="138" spans="1:10" ht="12.75">
      <c r="A138" s="3">
        <v>4269</v>
      </c>
      <c r="B138" s="3" t="s">
        <v>120</v>
      </c>
      <c r="C138" s="21">
        <f>SUM(C135:C137)</f>
        <v>396849.02</v>
      </c>
      <c r="D138" s="21">
        <f>SUM(D135:D137)</f>
        <v>48631.1</v>
      </c>
      <c r="E138" s="21">
        <f>SUM(E135:E137)</f>
        <v>33631.9</v>
      </c>
      <c r="F138" s="21">
        <f>SUM(F135:F137)</f>
        <v>314586.02</v>
      </c>
      <c r="G138" s="21">
        <f>SUM(G135:G137)</f>
        <v>0</v>
      </c>
      <c r="H138" s="46"/>
      <c r="I138" s="46"/>
      <c r="J138" s="18"/>
    </row>
    <row r="139" spans="1:10" ht="12.75">
      <c r="A139" s="1">
        <v>431111</v>
      </c>
      <c r="B139" s="1" t="s">
        <v>82</v>
      </c>
      <c r="C139" s="18"/>
      <c r="D139" s="18"/>
      <c r="E139" s="18"/>
      <c r="F139" s="18"/>
      <c r="G139" s="18"/>
      <c r="H139" s="37"/>
      <c r="I139" s="37"/>
      <c r="J139" s="18"/>
    </row>
    <row r="140" spans="1:10" ht="12.75">
      <c r="A140" s="3">
        <v>4311</v>
      </c>
      <c r="B140" s="3" t="s">
        <v>83</v>
      </c>
      <c r="C140" s="21">
        <f>SUM(C139)</f>
        <v>0</v>
      </c>
      <c r="D140" s="21"/>
      <c r="E140" s="21"/>
      <c r="F140" s="21">
        <f>SUM(F139)</f>
        <v>0</v>
      </c>
      <c r="G140" s="21">
        <f>SUM(G139)</f>
        <v>0</v>
      </c>
      <c r="H140" s="46"/>
      <c r="I140" s="46"/>
      <c r="J140" s="18"/>
    </row>
    <row r="141" spans="1:10" ht="12.75">
      <c r="A141" s="1">
        <v>431211</v>
      </c>
      <c r="B141" s="1" t="s">
        <v>84</v>
      </c>
      <c r="C141" s="18"/>
      <c r="D141" s="18"/>
      <c r="E141" s="18"/>
      <c r="F141" s="18"/>
      <c r="G141" s="18"/>
      <c r="H141" s="37"/>
      <c r="I141" s="37"/>
      <c r="J141" s="18"/>
    </row>
    <row r="142" spans="1:10" ht="12.75">
      <c r="A142" s="3">
        <v>4312</v>
      </c>
      <c r="B142" s="3" t="s">
        <v>84</v>
      </c>
      <c r="C142" s="21">
        <f>SUM(C141)</f>
        <v>0</v>
      </c>
      <c r="D142" s="21"/>
      <c r="E142" s="21"/>
      <c r="F142" s="21">
        <f>SUM(F141)</f>
        <v>0</v>
      </c>
      <c r="G142" s="21">
        <f>SUM(G141)</f>
        <v>0</v>
      </c>
      <c r="H142" s="46"/>
      <c r="I142" s="46"/>
      <c r="J142" s="18"/>
    </row>
    <row r="143" spans="1:10" ht="12.75">
      <c r="A143" s="1">
        <v>444211</v>
      </c>
      <c r="B143" s="1" t="s">
        <v>85</v>
      </c>
      <c r="C143" s="18">
        <v>4640.49</v>
      </c>
      <c r="D143" s="18"/>
      <c r="E143" s="18"/>
      <c r="F143" s="18">
        <v>2929.39</v>
      </c>
      <c r="G143" s="18">
        <v>1711.1</v>
      </c>
      <c r="H143" s="37"/>
      <c r="I143" s="37"/>
      <c r="J143" s="18"/>
    </row>
    <row r="144" spans="1:10" ht="12.75">
      <c r="A144" s="3">
        <v>4442</v>
      </c>
      <c r="B144" s="3" t="s">
        <v>85</v>
      </c>
      <c r="C144" s="21">
        <f>SUM(C143)</f>
        <v>4640.49</v>
      </c>
      <c r="D144" s="21"/>
      <c r="E144" s="21"/>
      <c r="F144" s="21">
        <f>SUM(F143)</f>
        <v>2929.39</v>
      </c>
      <c r="G144" s="21">
        <f>SUM(G143)</f>
        <v>1711.1</v>
      </c>
      <c r="H144" s="46"/>
      <c r="I144" s="46"/>
      <c r="J144" s="18"/>
    </row>
    <row r="145" spans="1:10" ht="12.75">
      <c r="A145" s="10">
        <v>482111</v>
      </c>
      <c r="B145" s="10" t="s">
        <v>211</v>
      </c>
      <c r="C145" s="73">
        <v>4250</v>
      </c>
      <c r="D145" s="73"/>
      <c r="E145" s="73"/>
      <c r="F145" s="73">
        <v>4250</v>
      </c>
      <c r="G145" s="73"/>
      <c r="H145" s="46"/>
      <c r="I145" s="46"/>
      <c r="J145" s="18"/>
    </row>
    <row r="146" spans="1:10" ht="12.75">
      <c r="A146" s="10">
        <v>482131</v>
      </c>
      <c r="B146" s="10" t="s">
        <v>86</v>
      </c>
      <c r="C146" s="73">
        <v>9238</v>
      </c>
      <c r="D146" s="73">
        <v>9238</v>
      </c>
      <c r="E146" s="73"/>
      <c r="F146" s="73"/>
      <c r="G146" s="73"/>
      <c r="H146" s="57"/>
      <c r="I146" s="57"/>
      <c r="J146" s="73"/>
    </row>
    <row r="147" spans="1:10" ht="12.75">
      <c r="A147" s="10">
        <v>482191</v>
      </c>
      <c r="B147" s="10" t="s">
        <v>87</v>
      </c>
      <c r="C147" s="73">
        <v>378831</v>
      </c>
      <c r="D147" s="73"/>
      <c r="E147" s="73"/>
      <c r="F147" s="73">
        <v>378831</v>
      </c>
      <c r="G147" s="73"/>
      <c r="H147" s="57"/>
      <c r="I147" s="57"/>
      <c r="J147" s="73"/>
    </row>
    <row r="148" spans="1:10" ht="12.75">
      <c r="A148" s="3">
        <v>4821</v>
      </c>
      <c r="B148" s="3" t="s">
        <v>87</v>
      </c>
      <c r="C148" s="21">
        <f>SUM(C145:C147)</f>
        <v>392319</v>
      </c>
      <c r="D148" s="21">
        <f>SUM(D146)</f>
        <v>9238</v>
      </c>
      <c r="E148" s="21"/>
      <c r="F148" s="21">
        <f>SUM(F145:F147)</f>
        <v>383081</v>
      </c>
      <c r="G148" s="21">
        <f>SUM(G146:G147)</f>
        <v>0</v>
      </c>
      <c r="H148" s="46"/>
      <c r="I148" s="46"/>
      <c r="J148" s="18"/>
    </row>
    <row r="149" spans="1:10" ht="12.75">
      <c r="A149" s="1">
        <v>482211</v>
      </c>
      <c r="B149" s="1" t="s">
        <v>88</v>
      </c>
      <c r="C149" s="18">
        <v>400</v>
      </c>
      <c r="D149" s="18"/>
      <c r="E149" s="18"/>
      <c r="F149" s="18">
        <v>400</v>
      </c>
      <c r="G149" s="18"/>
      <c r="H149" s="37"/>
      <c r="I149" s="37"/>
      <c r="J149" s="18"/>
    </row>
    <row r="150" spans="1:10" ht="12.75">
      <c r="A150" s="2">
        <v>482241</v>
      </c>
      <c r="B150" s="2" t="s">
        <v>91</v>
      </c>
      <c r="C150" s="16">
        <v>226538</v>
      </c>
      <c r="D150" s="16">
        <v>50738</v>
      </c>
      <c r="E150" s="16"/>
      <c r="F150" s="16"/>
      <c r="G150" s="16">
        <v>175800</v>
      </c>
      <c r="H150" s="52"/>
      <c r="I150" s="37"/>
      <c r="J150" s="18"/>
    </row>
    <row r="151" spans="1:10" ht="12.75">
      <c r="A151" s="1">
        <v>482251</v>
      </c>
      <c r="B151" s="1" t="s">
        <v>89</v>
      </c>
      <c r="C151" s="18">
        <v>2070</v>
      </c>
      <c r="D151" s="18"/>
      <c r="E151" s="18"/>
      <c r="F151" s="18">
        <v>2070</v>
      </c>
      <c r="G151" s="18"/>
      <c r="H151" s="37"/>
      <c r="I151" s="37"/>
      <c r="J151" s="18"/>
    </row>
    <row r="152" spans="1:10" ht="12.75">
      <c r="A152" s="3">
        <v>4822</v>
      </c>
      <c r="B152" s="3" t="s">
        <v>90</v>
      </c>
      <c r="C152" s="21">
        <f>SUM(C149:C151)</f>
        <v>229008</v>
      </c>
      <c r="D152" s="21">
        <f>SUM(D149:D151)</f>
        <v>50738</v>
      </c>
      <c r="E152" s="21"/>
      <c r="F152" s="21">
        <f>SUM(F149:F151)</f>
        <v>2470</v>
      </c>
      <c r="G152" s="21">
        <f>SUM(G149:G151)</f>
        <v>175800</v>
      </c>
      <c r="H152" s="46"/>
      <c r="I152" s="46"/>
      <c r="J152" s="18"/>
    </row>
    <row r="153" spans="1:10" ht="13.5" thickBot="1">
      <c r="A153" s="1"/>
      <c r="B153" s="62"/>
      <c r="C153" s="19"/>
      <c r="D153" s="19"/>
      <c r="E153" s="19"/>
      <c r="F153" s="19"/>
      <c r="G153" s="19"/>
      <c r="H153" s="51"/>
      <c r="I153" s="37"/>
      <c r="J153" s="18"/>
    </row>
    <row r="154" spans="1:11" ht="13.5" thickBot="1">
      <c r="A154" s="48"/>
      <c r="B154" s="42" t="s">
        <v>196</v>
      </c>
      <c r="C154" s="41">
        <f>C152+C148+C144+C138+C132+C128+C121+C116+C114+C109+C97+C87+C85+C82+C80+C78+C76+C72+C69+C64+C62+C57+C51+C42+C39+C36+C34+C32+C30+C28+C25+C21+C18+C16+C14+C11+C142+C140</f>
        <v>120779996.66999999</v>
      </c>
      <c r="D154" s="41">
        <f aca="true" t="shared" si="1" ref="D154:J154">D152+D148+D144+D138+D132+D128+D121+D116+D114+D109+D97+D87+D85+D82+D80+D78+D76+D72+D69+D64+D62+D57+D51+D42+D39+D36+D34+D32+D30+D28+D25+D21+D18+D16+D14+D11+D142+D140</f>
        <v>107996592.9</v>
      </c>
      <c r="E154" s="41">
        <f t="shared" si="1"/>
        <v>1615000</v>
      </c>
      <c r="F154" s="41">
        <f t="shared" si="1"/>
        <v>8661421.73</v>
      </c>
      <c r="G154" s="41">
        <f t="shared" si="1"/>
        <v>1437971.3699999999</v>
      </c>
      <c r="H154" s="41">
        <f t="shared" si="1"/>
        <v>1069010.67</v>
      </c>
      <c r="I154" s="41">
        <f t="shared" si="1"/>
        <v>0</v>
      </c>
      <c r="J154" s="41">
        <f t="shared" si="1"/>
        <v>0</v>
      </c>
      <c r="K154" s="36"/>
    </row>
    <row r="155" spans="1:10" ht="12.75">
      <c r="A155" s="99"/>
      <c r="E155" s="36"/>
      <c r="F155" s="36"/>
      <c r="G155" s="36"/>
      <c r="I155" s="17"/>
      <c r="J155" s="100"/>
    </row>
    <row r="156" spans="1:9" ht="12.75">
      <c r="A156" s="99"/>
      <c r="B156" s="101"/>
      <c r="C156" s="36"/>
      <c r="D156" s="36"/>
      <c r="E156" s="36"/>
      <c r="F156" s="36"/>
      <c r="G156" s="36"/>
      <c r="H156" s="36"/>
      <c r="I156" s="17"/>
    </row>
    <row r="157" spans="1:9" ht="12.75">
      <c r="A157" s="35"/>
      <c r="B157" s="35"/>
      <c r="C157" s="36"/>
      <c r="D157" s="36"/>
      <c r="E157" s="36"/>
      <c r="F157" s="36"/>
      <c r="G157" s="36"/>
      <c r="H157" s="36"/>
      <c r="I157" s="17"/>
    </row>
    <row r="158" spans="1:9" ht="12.75">
      <c r="A158" s="35"/>
      <c r="B158" s="35"/>
      <c r="C158" s="36"/>
      <c r="D158" s="36"/>
      <c r="E158" s="36"/>
      <c r="F158" s="36"/>
      <c r="G158" s="36"/>
      <c r="H158" s="36"/>
      <c r="I158" s="17"/>
    </row>
    <row r="159" spans="1:9" ht="12.75">
      <c r="A159" s="35"/>
      <c r="B159" s="35"/>
      <c r="C159" s="36"/>
      <c r="D159" s="36"/>
      <c r="E159" s="36"/>
      <c r="F159" s="36"/>
      <c r="G159" s="36"/>
      <c r="H159" s="36"/>
      <c r="I159" s="36"/>
    </row>
    <row r="160" spans="1:9" ht="12.75">
      <c r="A160" s="35"/>
      <c r="B160" s="35"/>
      <c r="C160" s="36"/>
      <c r="D160" s="36"/>
      <c r="E160" s="36"/>
      <c r="F160" s="36"/>
      <c r="G160" s="36"/>
      <c r="H160" s="36"/>
      <c r="I160" s="36"/>
    </row>
    <row r="161" spans="1:9" ht="13.5" thickBot="1">
      <c r="A161" s="35"/>
      <c r="B161" s="35"/>
      <c r="C161" s="36"/>
      <c r="D161" s="36"/>
      <c r="E161" s="36"/>
      <c r="F161" s="36"/>
      <c r="G161" s="36"/>
      <c r="H161" s="36"/>
      <c r="I161" s="36"/>
    </row>
    <row r="162" spans="1:9" ht="26.25" thickBot="1">
      <c r="A162" s="39" t="s">
        <v>0</v>
      </c>
      <c r="B162" s="12" t="s">
        <v>1</v>
      </c>
      <c r="C162" s="12" t="s">
        <v>2</v>
      </c>
      <c r="D162" s="12" t="s">
        <v>198</v>
      </c>
      <c r="E162" s="13" t="s">
        <v>4</v>
      </c>
      <c r="F162" s="56" t="s">
        <v>5</v>
      </c>
      <c r="G162" s="102" t="s">
        <v>6</v>
      </c>
      <c r="H162" s="60" t="s">
        <v>182</v>
      </c>
      <c r="I162" s="15"/>
    </row>
    <row r="163" spans="1:9" ht="12.75">
      <c r="A163" s="63">
        <v>512111</v>
      </c>
      <c r="B163" s="7" t="s">
        <v>125</v>
      </c>
      <c r="C163" s="28">
        <v>4366890</v>
      </c>
      <c r="D163" s="20"/>
      <c r="E163" s="21"/>
      <c r="F163" s="57">
        <v>2366890</v>
      </c>
      <c r="G163" s="103"/>
      <c r="H163" s="105">
        <v>2000000</v>
      </c>
      <c r="I163" s="17"/>
    </row>
    <row r="164" spans="1:9" ht="12.75">
      <c r="A164" s="8">
        <v>5121</v>
      </c>
      <c r="B164" s="9" t="s">
        <v>126</v>
      </c>
      <c r="C164" s="27">
        <f>SUM(C163)</f>
        <v>4366890</v>
      </c>
      <c r="D164" s="20"/>
      <c r="E164" s="21"/>
      <c r="F164" s="46">
        <f>SUM(F163)</f>
        <v>2366890</v>
      </c>
      <c r="G164" s="104"/>
      <c r="H164" s="22">
        <f>SUM(H163)</f>
        <v>2000000</v>
      </c>
      <c r="I164" s="23"/>
    </row>
    <row r="165" spans="1:9" ht="12.75">
      <c r="A165" s="1">
        <v>512211</v>
      </c>
      <c r="B165" s="1" t="s">
        <v>121</v>
      </c>
      <c r="C165" s="18">
        <v>97348.2</v>
      </c>
      <c r="D165" s="18"/>
      <c r="E165" s="18"/>
      <c r="F165" s="37">
        <v>97348.2</v>
      </c>
      <c r="G165" s="37"/>
      <c r="H165" s="18"/>
      <c r="I165" s="17"/>
    </row>
    <row r="166" spans="1:9" ht="12.75">
      <c r="A166" s="1">
        <v>512221</v>
      </c>
      <c r="B166" s="1" t="s">
        <v>56</v>
      </c>
      <c r="C166" s="18"/>
      <c r="D166" s="18"/>
      <c r="E166" s="18"/>
      <c r="F166" s="37"/>
      <c r="G166" s="37"/>
      <c r="H166" s="18"/>
      <c r="I166" s="17"/>
    </row>
    <row r="167" spans="1:9" ht="12.75">
      <c r="A167" s="4">
        <v>512232</v>
      </c>
      <c r="B167" s="4" t="s">
        <v>169</v>
      </c>
      <c r="C167" s="19"/>
      <c r="D167" s="19"/>
      <c r="E167" s="19"/>
      <c r="F167" s="51"/>
      <c r="G167" s="37"/>
      <c r="H167" s="18"/>
      <c r="I167" s="17"/>
    </row>
    <row r="168" spans="1:9" ht="12.75">
      <c r="A168" s="1">
        <v>512251</v>
      </c>
      <c r="B168" s="1" t="s">
        <v>123</v>
      </c>
      <c r="C168" s="18"/>
      <c r="D168" s="18"/>
      <c r="E168" s="18"/>
      <c r="F168" s="37"/>
      <c r="G168" s="37"/>
      <c r="H168" s="18"/>
      <c r="I168" s="36"/>
    </row>
    <row r="169" spans="1:9" ht="12.75">
      <c r="A169" s="3">
        <v>5122</v>
      </c>
      <c r="B169" s="3" t="s">
        <v>124</v>
      </c>
      <c r="C169" s="21">
        <f>SUM(C165:C168)</f>
        <v>97348.2</v>
      </c>
      <c r="D169" s="21">
        <f>SUM(D165:D168)</f>
        <v>0</v>
      </c>
      <c r="E169" s="21"/>
      <c r="F169" s="46">
        <f>SUM(F165:F168)</f>
        <v>97348.2</v>
      </c>
      <c r="G169" s="46">
        <f>SUM(G165:G168)</f>
        <v>0</v>
      </c>
      <c r="H169" s="21"/>
      <c r="I169" s="32"/>
    </row>
    <row r="170" spans="1:9" ht="12.75">
      <c r="A170" s="2">
        <v>512511</v>
      </c>
      <c r="B170" s="2" t="s">
        <v>127</v>
      </c>
      <c r="C170" s="16"/>
      <c r="D170" s="16"/>
      <c r="E170" s="16"/>
      <c r="F170" s="52"/>
      <c r="G170" s="37"/>
      <c r="H170" s="18"/>
      <c r="I170" s="17"/>
    </row>
    <row r="171" spans="1:9" ht="12.75">
      <c r="A171" s="1">
        <v>512521</v>
      </c>
      <c r="B171" s="1" t="s">
        <v>128</v>
      </c>
      <c r="C171" s="18"/>
      <c r="D171" s="18"/>
      <c r="E171" s="18"/>
      <c r="F171" s="37"/>
      <c r="G171" s="37"/>
      <c r="H171" s="18"/>
      <c r="I171" s="17"/>
    </row>
    <row r="172" spans="1:9" ht="13.5" thickBot="1">
      <c r="A172" s="3">
        <v>5125</v>
      </c>
      <c r="B172" s="25" t="s">
        <v>129</v>
      </c>
      <c r="C172" s="29">
        <f>SUM(C170:C171)</f>
        <v>0</v>
      </c>
      <c r="D172" s="29"/>
      <c r="E172" s="29"/>
      <c r="F172" s="53">
        <f>SUM(F170:F171)</f>
        <v>0</v>
      </c>
      <c r="G172" s="53"/>
      <c r="H172" s="29"/>
      <c r="I172" s="23"/>
    </row>
    <row r="173" spans="1:9" ht="13.5" thickBot="1">
      <c r="A173" s="31"/>
      <c r="B173" s="42" t="s">
        <v>199</v>
      </c>
      <c r="C173" s="41">
        <f>C164+C169+C172</f>
        <v>4464238.2</v>
      </c>
      <c r="D173" s="45">
        <f>D164+D169+D172</f>
        <v>0</v>
      </c>
      <c r="E173" s="40"/>
      <c r="F173" s="58">
        <f>F164+F169+F172</f>
        <v>2464238.2</v>
      </c>
      <c r="G173" s="58">
        <f>G164+G169+G172</f>
        <v>0</v>
      </c>
      <c r="H173" s="41">
        <f>H164</f>
        <v>2000000</v>
      </c>
      <c r="I173" s="32"/>
    </row>
    <row r="174" spans="1:9" ht="12.75">
      <c r="A174" s="1"/>
      <c r="B174" s="2"/>
      <c r="C174" s="16"/>
      <c r="D174" s="16"/>
      <c r="E174" s="16"/>
      <c r="F174" s="16"/>
      <c r="G174" s="16"/>
      <c r="H174" s="16"/>
      <c r="I174" s="17"/>
    </row>
    <row r="175" spans="1:9" ht="12" customHeight="1">
      <c r="A175" s="1"/>
      <c r="B175" s="1"/>
      <c r="C175" s="18"/>
      <c r="D175" s="18"/>
      <c r="E175" s="18"/>
      <c r="F175" s="18"/>
      <c r="G175" s="18"/>
      <c r="H175" s="18"/>
      <c r="I175" s="36"/>
    </row>
    <row r="176" spans="1:9" ht="24.75" customHeight="1" hidden="1">
      <c r="A176" s="1"/>
      <c r="B176" s="1"/>
      <c r="C176" s="18"/>
      <c r="D176" s="18"/>
      <c r="E176" s="18"/>
      <c r="F176" s="18"/>
      <c r="G176" s="18"/>
      <c r="H176" s="36"/>
      <c r="I176" s="17"/>
    </row>
    <row r="177" spans="1:9" ht="1.5" customHeight="1">
      <c r="A177" s="1"/>
      <c r="B177" s="1"/>
      <c r="C177" s="18"/>
      <c r="D177" s="18"/>
      <c r="E177" s="18"/>
      <c r="F177" s="18"/>
      <c r="G177" s="18"/>
      <c r="H177" s="36"/>
      <c r="I177" s="17"/>
    </row>
    <row r="178" spans="1:9" ht="21.75" customHeight="1">
      <c r="A178" s="74" t="s">
        <v>0</v>
      </c>
      <c r="B178" s="74" t="s">
        <v>1</v>
      </c>
      <c r="C178" s="74" t="s">
        <v>2</v>
      </c>
      <c r="D178" s="74" t="s">
        <v>3</v>
      </c>
      <c r="E178" s="75" t="s">
        <v>4</v>
      </c>
      <c r="F178" s="74" t="s">
        <v>5</v>
      </c>
      <c r="G178" s="76" t="s">
        <v>6</v>
      </c>
      <c r="H178" s="80" t="s">
        <v>182</v>
      </c>
      <c r="I178" s="75" t="s">
        <v>183</v>
      </c>
    </row>
    <row r="179" spans="1:9" ht="15" customHeight="1">
      <c r="A179" s="77">
        <v>733161</v>
      </c>
      <c r="B179" s="106" t="s">
        <v>221</v>
      </c>
      <c r="C179" s="82">
        <v>2130402.51</v>
      </c>
      <c r="D179" s="74"/>
      <c r="E179" s="75"/>
      <c r="F179" s="74"/>
      <c r="G179" s="76"/>
      <c r="H179" s="84">
        <v>2130402.51</v>
      </c>
      <c r="I179" s="81"/>
    </row>
    <row r="180" spans="1:9" ht="12.75">
      <c r="A180" s="79">
        <v>7331</v>
      </c>
      <c r="B180" s="74" t="s">
        <v>171</v>
      </c>
      <c r="C180" s="83">
        <f>SUM(C179)</f>
        <v>2130402.51</v>
      </c>
      <c r="D180" s="74"/>
      <c r="E180" s="75"/>
      <c r="F180" s="74"/>
      <c r="G180" s="76"/>
      <c r="H180" s="85">
        <f>SUM(H179)</f>
        <v>2130402.51</v>
      </c>
      <c r="I180" s="81"/>
    </row>
    <row r="181" spans="1:9" ht="12.75">
      <c r="A181" s="2">
        <v>74212101</v>
      </c>
      <c r="B181" s="2" t="s">
        <v>141</v>
      </c>
      <c r="C181" s="16">
        <v>281960</v>
      </c>
      <c r="D181" s="16"/>
      <c r="E181" s="16"/>
      <c r="F181" s="16">
        <v>281960</v>
      </c>
      <c r="G181" s="16"/>
      <c r="H181" s="52"/>
      <c r="I181" s="18"/>
    </row>
    <row r="182" spans="1:9" ht="12.75">
      <c r="A182" s="1">
        <v>74212102</v>
      </c>
      <c r="B182" s="1" t="s">
        <v>143</v>
      </c>
      <c r="C182" s="18">
        <v>2567068.73</v>
      </c>
      <c r="D182" s="18"/>
      <c r="E182" s="18"/>
      <c r="F182" s="18">
        <v>2567068.73</v>
      </c>
      <c r="G182" s="18"/>
      <c r="H182" s="37"/>
      <c r="I182" s="18"/>
    </row>
    <row r="183" spans="1:9" ht="12.75">
      <c r="A183" s="1">
        <v>74212103</v>
      </c>
      <c r="B183" s="1" t="s">
        <v>140</v>
      </c>
      <c r="C183" s="18">
        <v>1667250</v>
      </c>
      <c r="D183" s="18"/>
      <c r="E183" s="18"/>
      <c r="F183" s="18">
        <v>1667250</v>
      </c>
      <c r="G183" s="18"/>
      <c r="H183" s="37"/>
      <c r="I183" s="18"/>
    </row>
    <row r="184" spans="1:9" ht="12.75">
      <c r="A184" s="1">
        <v>74212104</v>
      </c>
      <c r="B184" s="1" t="s">
        <v>142</v>
      </c>
      <c r="C184" s="18">
        <v>61183.15</v>
      </c>
      <c r="D184" s="18"/>
      <c r="E184" s="18"/>
      <c r="F184" s="18">
        <v>61183.15</v>
      </c>
      <c r="G184" s="18"/>
      <c r="H184" s="37"/>
      <c r="I184" s="18"/>
    </row>
    <row r="185" spans="1:9" ht="12.75">
      <c r="A185" s="64">
        <v>74212105</v>
      </c>
      <c r="B185" s="1" t="s">
        <v>144</v>
      </c>
      <c r="C185" s="18">
        <v>63713.93</v>
      </c>
      <c r="D185" s="18"/>
      <c r="E185" s="18"/>
      <c r="F185" s="18">
        <v>63713.93</v>
      </c>
      <c r="G185" s="18"/>
      <c r="H185" s="37"/>
      <c r="I185" s="18"/>
    </row>
    <row r="186" spans="1:9" ht="12.75">
      <c r="A186" s="64">
        <v>74212106</v>
      </c>
      <c r="B186" s="1" t="s">
        <v>145</v>
      </c>
      <c r="C186" s="18">
        <v>49270</v>
      </c>
      <c r="D186" s="18"/>
      <c r="E186" s="18"/>
      <c r="F186" s="18">
        <v>49270</v>
      </c>
      <c r="G186" s="18"/>
      <c r="H186" s="37"/>
      <c r="I186" s="18"/>
    </row>
    <row r="187" spans="1:9" ht="12.75">
      <c r="A187" s="64">
        <v>74212107</v>
      </c>
      <c r="B187" s="1" t="s">
        <v>212</v>
      </c>
      <c r="C187" s="18">
        <v>4595885</v>
      </c>
      <c r="D187" s="18"/>
      <c r="E187" s="18"/>
      <c r="F187" s="18">
        <v>4595885</v>
      </c>
      <c r="G187" s="18"/>
      <c r="H187" s="37"/>
      <c r="I187" s="18"/>
    </row>
    <row r="188" spans="1:9" ht="12.75">
      <c r="A188" s="64">
        <v>74212108</v>
      </c>
      <c r="B188" s="1" t="s">
        <v>213</v>
      </c>
      <c r="C188" s="18">
        <v>73466.13</v>
      </c>
      <c r="D188" s="18"/>
      <c r="E188" s="18"/>
      <c r="F188" s="18">
        <v>73466.13</v>
      </c>
      <c r="G188" s="18"/>
      <c r="H188" s="37"/>
      <c r="I188" s="18"/>
    </row>
    <row r="189" spans="1:9" ht="12.75">
      <c r="A189" s="64">
        <v>74212109</v>
      </c>
      <c r="B189" s="1" t="s">
        <v>214</v>
      </c>
      <c r="C189" s="18">
        <v>307826.78</v>
      </c>
      <c r="D189" s="18"/>
      <c r="E189" s="18"/>
      <c r="F189" s="18">
        <v>307826.78</v>
      </c>
      <c r="G189" s="18"/>
      <c r="H189" s="37"/>
      <c r="I189" s="18"/>
    </row>
    <row r="190" spans="1:9" ht="12.75">
      <c r="A190" s="64">
        <v>7421611</v>
      </c>
      <c r="B190" s="1" t="s">
        <v>215</v>
      </c>
      <c r="C190" s="18">
        <v>376271.95</v>
      </c>
      <c r="D190" s="18"/>
      <c r="E190" s="18"/>
      <c r="F190" s="18"/>
      <c r="G190" s="18">
        <v>376271.95</v>
      </c>
      <c r="H190" s="37"/>
      <c r="I190" s="18"/>
    </row>
    <row r="191" spans="1:9" ht="12.75">
      <c r="A191" s="64">
        <v>7421612</v>
      </c>
      <c r="B191" s="1" t="s">
        <v>216</v>
      </c>
      <c r="C191" s="18">
        <v>14807.65</v>
      </c>
      <c r="D191" s="18"/>
      <c r="E191" s="18"/>
      <c r="F191" s="18">
        <v>14807.65</v>
      </c>
      <c r="G191" s="18"/>
      <c r="H191" s="37"/>
      <c r="I191" s="18"/>
    </row>
    <row r="192" spans="1:9" ht="12.75">
      <c r="A192" s="65">
        <v>7421</v>
      </c>
      <c r="B192" s="3" t="s">
        <v>150</v>
      </c>
      <c r="C192" s="21">
        <f>SUM(C181:C191)</f>
        <v>10058703.32</v>
      </c>
      <c r="D192" s="18"/>
      <c r="E192" s="18"/>
      <c r="F192" s="21">
        <f>SUM(F181:F191)</f>
        <v>9682431.370000001</v>
      </c>
      <c r="G192" s="21">
        <f>SUM(G187:G191)</f>
        <v>376271.95</v>
      </c>
      <c r="H192" s="37"/>
      <c r="I192" s="18"/>
    </row>
    <row r="193" spans="1:9" ht="12.75">
      <c r="A193" s="72">
        <v>744161</v>
      </c>
      <c r="B193" s="10" t="s">
        <v>173</v>
      </c>
      <c r="C193" s="73">
        <v>1590000</v>
      </c>
      <c r="D193" s="73"/>
      <c r="E193" s="73"/>
      <c r="F193" s="73">
        <v>1590000</v>
      </c>
      <c r="G193" s="73"/>
      <c r="H193" s="37"/>
      <c r="I193" s="18"/>
    </row>
    <row r="194" spans="1:9" ht="12.75">
      <c r="A194" s="65">
        <v>7441</v>
      </c>
      <c r="B194" s="3" t="s">
        <v>174</v>
      </c>
      <c r="C194" s="21">
        <f>SUM(C193)</f>
        <v>1590000</v>
      </c>
      <c r="D194" s="18"/>
      <c r="E194" s="18"/>
      <c r="F194" s="21">
        <f>SUM(F193)</f>
        <v>1590000</v>
      </c>
      <c r="G194" s="21"/>
      <c r="H194" s="37"/>
      <c r="I194" s="18"/>
    </row>
    <row r="195" spans="1:9" ht="12.75">
      <c r="A195" s="64">
        <v>74516101</v>
      </c>
      <c r="B195" s="1" t="s">
        <v>151</v>
      </c>
      <c r="C195" s="18">
        <v>11864.4</v>
      </c>
      <c r="D195" s="18"/>
      <c r="E195" s="18"/>
      <c r="F195" s="18">
        <v>11864.4</v>
      </c>
      <c r="G195" s="73"/>
      <c r="H195" s="37"/>
      <c r="I195" s="18"/>
    </row>
    <row r="196" spans="1:9" ht="12.75">
      <c r="A196" s="64">
        <v>74516102</v>
      </c>
      <c r="B196" s="1" t="s">
        <v>175</v>
      </c>
      <c r="C196" s="18">
        <v>556240</v>
      </c>
      <c r="D196" s="18"/>
      <c r="E196" s="18"/>
      <c r="F196" s="18">
        <v>556240</v>
      </c>
      <c r="G196" s="73"/>
      <c r="H196" s="37"/>
      <c r="I196" s="18"/>
    </row>
    <row r="197" spans="1:9" ht="12.75">
      <c r="A197" s="64">
        <v>74516103</v>
      </c>
      <c r="B197" s="1" t="s">
        <v>176</v>
      </c>
      <c r="C197" s="18">
        <v>41078.95</v>
      </c>
      <c r="D197" s="18"/>
      <c r="E197" s="18"/>
      <c r="F197" s="18">
        <v>41078.95</v>
      </c>
      <c r="G197" s="73"/>
      <c r="H197" s="37"/>
      <c r="I197" s="18"/>
    </row>
    <row r="198" spans="1:9" ht="12.75">
      <c r="A198" s="64">
        <v>74516104</v>
      </c>
      <c r="B198" s="1" t="s">
        <v>177</v>
      </c>
      <c r="C198" s="18">
        <v>44918.76</v>
      </c>
      <c r="D198" s="18"/>
      <c r="E198" s="18"/>
      <c r="F198" s="18">
        <v>44918.76</v>
      </c>
      <c r="G198" s="73"/>
      <c r="H198" s="37"/>
      <c r="I198" s="18"/>
    </row>
    <row r="199" spans="1:9" ht="12.75">
      <c r="A199" s="64">
        <v>74516105</v>
      </c>
      <c r="B199" s="1" t="s">
        <v>178</v>
      </c>
      <c r="C199" s="18">
        <v>153400</v>
      </c>
      <c r="D199" s="18"/>
      <c r="E199" s="18"/>
      <c r="F199" s="18"/>
      <c r="G199" s="73">
        <v>153400</v>
      </c>
      <c r="H199" s="37"/>
      <c r="I199" s="18"/>
    </row>
    <row r="200" spans="1:9" ht="12.75">
      <c r="A200" s="64">
        <v>74516106</v>
      </c>
      <c r="B200" s="1" t="s">
        <v>217</v>
      </c>
      <c r="C200" s="18">
        <v>254700</v>
      </c>
      <c r="D200" s="18"/>
      <c r="E200" s="18"/>
      <c r="F200" s="18"/>
      <c r="G200" s="73">
        <v>254700</v>
      </c>
      <c r="H200" s="37"/>
      <c r="I200" s="18"/>
    </row>
    <row r="201" spans="1:9" ht="12.75">
      <c r="A201" s="65">
        <v>7451</v>
      </c>
      <c r="B201" s="3" t="s">
        <v>152</v>
      </c>
      <c r="C201" s="21">
        <f>SUM(C195:C200)</f>
        <v>1062202.1099999999</v>
      </c>
      <c r="D201" s="21"/>
      <c r="E201" s="21"/>
      <c r="F201" s="21">
        <f>SUM(F195:F200)</f>
        <v>654102.11</v>
      </c>
      <c r="G201" s="21">
        <f>SUM(G195:G200)</f>
        <v>408100</v>
      </c>
      <c r="H201" s="37"/>
      <c r="I201" s="18"/>
    </row>
    <row r="202" spans="1:9" ht="12.75">
      <c r="A202" s="64">
        <v>7711111</v>
      </c>
      <c r="B202" s="1" t="s">
        <v>153</v>
      </c>
      <c r="C202" s="18">
        <v>1006061.14</v>
      </c>
      <c r="D202" s="18"/>
      <c r="E202" s="18"/>
      <c r="F202" s="18"/>
      <c r="G202" s="18"/>
      <c r="H202" s="37"/>
      <c r="I202" s="18">
        <v>1006061.14</v>
      </c>
    </row>
    <row r="203" spans="1:9" ht="12.75">
      <c r="A203" s="64">
        <v>7711112</v>
      </c>
      <c r="B203" s="1" t="s">
        <v>181</v>
      </c>
      <c r="C203" s="18">
        <v>349693.84</v>
      </c>
      <c r="D203" s="18">
        <v>349693.84</v>
      </c>
      <c r="E203" s="18"/>
      <c r="F203" s="18"/>
      <c r="G203" s="18"/>
      <c r="H203" s="37"/>
      <c r="I203" s="18"/>
    </row>
    <row r="204" spans="1:9" ht="12.75">
      <c r="A204" s="64">
        <v>7711113</v>
      </c>
      <c r="B204" s="1" t="s">
        <v>179</v>
      </c>
      <c r="C204" s="18">
        <v>50359.6</v>
      </c>
      <c r="D204" s="18"/>
      <c r="E204" s="18"/>
      <c r="F204" s="18"/>
      <c r="G204" s="18"/>
      <c r="H204" s="37"/>
      <c r="I204" s="18">
        <v>50359.6</v>
      </c>
    </row>
    <row r="205" spans="1:9" ht="12.75">
      <c r="A205" s="65">
        <v>7711</v>
      </c>
      <c r="B205" s="3" t="s">
        <v>155</v>
      </c>
      <c r="C205" s="21">
        <f>SUM(C202:C204)</f>
        <v>1406114.58</v>
      </c>
      <c r="D205" s="21">
        <f>SUM(D202:D203)</f>
        <v>349693.84</v>
      </c>
      <c r="E205" s="21"/>
      <c r="F205" s="21"/>
      <c r="G205" s="21"/>
      <c r="H205" s="46"/>
      <c r="I205" s="21">
        <f>SUM(I202:I204)</f>
        <v>1056420.74</v>
      </c>
    </row>
    <row r="206" spans="1:9" ht="12.75">
      <c r="A206" s="72">
        <v>7721111</v>
      </c>
      <c r="B206" s="10" t="s">
        <v>218</v>
      </c>
      <c r="C206" s="73">
        <v>601338.07</v>
      </c>
      <c r="D206" s="73"/>
      <c r="E206" s="21"/>
      <c r="F206" s="21"/>
      <c r="G206" s="21"/>
      <c r="H206" s="46"/>
      <c r="I206" s="73">
        <v>601338.07</v>
      </c>
    </row>
    <row r="207" spans="1:9" ht="12.75">
      <c r="A207" s="65">
        <v>7721</v>
      </c>
      <c r="B207" s="3" t="s">
        <v>218</v>
      </c>
      <c r="C207" s="21">
        <f>SUM(C206)</f>
        <v>601338.07</v>
      </c>
      <c r="D207" s="21"/>
      <c r="E207" s="21"/>
      <c r="F207" s="21"/>
      <c r="G207" s="21"/>
      <c r="H207" s="46"/>
      <c r="I207" s="21">
        <f>SUM(I206)</f>
        <v>601338.07</v>
      </c>
    </row>
    <row r="208" spans="1:9" ht="12.75">
      <c r="A208" s="64">
        <v>781111101</v>
      </c>
      <c r="B208" s="1" t="s">
        <v>156</v>
      </c>
      <c r="C208" s="18">
        <v>81350370.71</v>
      </c>
      <c r="D208" s="18">
        <v>81350370.71</v>
      </c>
      <c r="E208" s="18"/>
      <c r="F208" s="18"/>
      <c r="G208" s="18"/>
      <c r="H208" s="37"/>
      <c r="I208" s="18"/>
    </row>
    <row r="209" spans="1:9" ht="12.75">
      <c r="A209" s="64">
        <v>781111102</v>
      </c>
      <c r="B209" s="1" t="s">
        <v>157</v>
      </c>
      <c r="C209" s="18">
        <v>2683332</v>
      </c>
      <c r="D209" s="18">
        <v>2683332</v>
      </c>
      <c r="E209" s="18"/>
      <c r="F209" s="18"/>
      <c r="G209" s="18"/>
      <c r="H209" s="37"/>
      <c r="I209" s="18"/>
    </row>
    <row r="210" spans="1:9" ht="12.75">
      <c r="A210" s="64">
        <v>781111103</v>
      </c>
      <c r="B210" s="1" t="s">
        <v>158</v>
      </c>
      <c r="C210" s="18">
        <v>7626666.66</v>
      </c>
      <c r="D210" s="18">
        <v>7626666.66</v>
      </c>
      <c r="E210" s="18"/>
      <c r="F210" s="18"/>
      <c r="G210" s="18"/>
      <c r="H210" s="37"/>
      <c r="I210" s="18"/>
    </row>
    <row r="211" spans="1:9" ht="12.75">
      <c r="A211" s="64">
        <v>781111104</v>
      </c>
      <c r="B211" s="1" t="s">
        <v>159</v>
      </c>
      <c r="C211" s="18">
        <v>4312797.93</v>
      </c>
      <c r="D211" s="18">
        <v>4312797.93</v>
      </c>
      <c r="E211" s="18"/>
      <c r="F211" s="18"/>
      <c r="G211" s="18"/>
      <c r="H211" s="37"/>
      <c r="I211" s="18"/>
    </row>
    <row r="212" spans="1:9" ht="12.75">
      <c r="A212" s="64">
        <v>781111105</v>
      </c>
      <c r="B212" s="1" t="s">
        <v>160</v>
      </c>
      <c r="C212" s="18">
        <v>2476858.62</v>
      </c>
      <c r="D212" s="18">
        <v>2476858.62</v>
      </c>
      <c r="E212" s="18"/>
      <c r="F212" s="18"/>
      <c r="G212" s="18"/>
      <c r="H212" s="37"/>
      <c r="I212" s="18"/>
    </row>
    <row r="213" spans="1:9" ht="12.75">
      <c r="A213" s="64">
        <v>781111106</v>
      </c>
      <c r="B213" s="1" t="s">
        <v>161</v>
      </c>
      <c r="C213" s="18">
        <v>2231666.67</v>
      </c>
      <c r="D213" s="18">
        <v>2231666.67</v>
      </c>
      <c r="E213" s="18"/>
      <c r="F213" s="18"/>
      <c r="G213" s="18"/>
      <c r="H213" s="37"/>
      <c r="I213" s="18"/>
    </row>
    <row r="214" spans="1:9" ht="12.75">
      <c r="A214" s="64">
        <v>781111207</v>
      </c>
      <c r="B214" s="1" t="s">
        <v>180</v>
      </c>
      <c r="C214" s="18">
        <v>226055.7</v>
      </c>
      <c r="D214" s="18">
        <v>226055.7</v>
      </c>
      <c r="E214" s="18"/>
      <c r="F214" s="18"/>
      <c r="G214" s="18"/>
      <c r="H214" s="37"/>
      <c r="I214" s="18"/>
    </row>
    <row r="215" spans="1:9" ht="12.75">
      <c r="A215" s="64">
        <v>781111312</v>
      </c>
      <c r="B215" s="1" t="s">
        <v>162</v>
      </c>
      <c r="C215" s="18">
        <v>12206250</v>
      </c>
      <c r="D215" s="18">
        <v>12206250</v>
      </c>
      <c r="E215" s="18"/>
      <c r="F215" s="18"/>
      <c r="G215" s="18"/>
      <c r="H215" s="37"/>
      <c r="I215" s="18"/>
    </row>
    <row r="216" spans="1:9" ht="12.75">
      <c r="A216" s="64">
        <v>781111408</v>
      </c>
      <c r="B216" s="1" t="s">
        <v>163</v>
      </c>
      <c r="C216" s="18">
        <v>1086870</v>
      </c>
      <c r="D216" s="18"/>
      <c r="E216" s="18">
        <v>1086870</v>
      </c>
      <c r="F216" s="18"/>
      <c r="G216" s="18"/>
      <c r="H216" s="37"/>
      <c r="I216" s="18"/>
    </row>
    <row r="217" spans="1:9" ht="12.75">
      <c r="A217" s="64">
        <v>781111409</v>
      </c>
      <c r="B217" s="1" t="s">
        <v>164</v>
      </c>
      <c r="C217" s="18">
        <v>69598</v>
      </c>
      <c r="D217" s="18"/>
      <c r="E217" s="18">
        <v>69598</v>
      </c>
      <c r="F217" s="18"/>
      <c r="G217" s="18"/>
      <c r="H217" s="37"/>
      <c r="I217" s="18"/>
    </row>
    <row r="218" spans="1:9" ht="12.75">
      <c r="A218" s="64">
        <v>781111410</v>
      </c>
      <c r="B218" s="1" t="s">
        <v>165</v>
      </c>
      <c r="C218" s="18">
        <v>528130</v>
      </c>
      <c r="D218" s="18"/>
      <c r="E218" s="18">
        <v>528130</v>
      </c>
      <c r="F218" s="18"/>
      <c r="G218" s="18"/>
      <c r="H218" s="37"/>
      <c r="I218" s="18"/>
    </row>
    <row r="219" spans="1:9" ht="12.75">
      <c r="A219" s="64">
        <v>781111411</v>
      </c>
      <c r="B219" s="1" t="s">
        <v>166</v>
      </c>
      <c r="C219" s="18">
        <v>40564</v>
      </c>
      <c r="D219" s="18"/>
      <c r="E219" s="18">
        <v>40564</v>
      </c>
      <c r="F219" s="18"/>
      <c r="G219" s="18"/>
      <c r="H219" s="37"/>
      <c r="I219" s="18"/>
    </row>
    <row r="220" spans="1:9" ht="12.75">
      <c r="A220" s="65">
        <v>7811</v>
      </c>
      <c r="B220" s="3" t="s">
        <v>167</v>
      </c>
      <c r="C220" s="21">
        <f>SUM(C208:C219)</f>
        <v>114839160.28999999</v>
      </c>
      <c r="D220" s="21">
        <f>SUM(D208:D219)</f>
        <v>113113998.28999999</v>
      </c>
      <c r="E220" s="21">
        <f>SUM(E216:E219)</f>
        <v>1725162</v>
      </c>
      <c r="F220" s="21"/>
      <c r="G220" s="21"/>
      <c r="H220" s="46"/>
      <c r="I220" s="18"/>
    </row>
    <row r="221" spans="1:9" ht="13.5" thickBot="1">
      <c r="A221" s="4"/>
      <c r="B221" s="4"/>
      <c r="C221" s="19"/>
      <c r="D221" s="19"/>
      <c r="E221" s="19"/>
      <c r="F221" s="19"/>
      <c r="G221" s="19"/>
      <c r="H221" s="51"/>
      <c r="I221" s="19"/>
    </row>
    <row r="222" spans="1:9" ht="13.5" thickBot="1">
      <c r="A222" s="43"/>
      <c r="B222" s="66" t="s">
        <v>184</v>
      </c>
      <c r="C222" s="67">
        <f>C220+C205+C201+C194+C192+C180+C207</f>
        <v>131687920.87999998</v>
      </c>
      <c r="D222" s="67">
        <f>D220+D205</f>
        <v>113463692.13</v>
      </c>
      <c r="E222" s="67">
        <f>E220</f>
        <v>1725162</v>
      </c>
      <c r="F222" s="67">
        <f>F201+F194+F192</f>
        <v>11926533.48</v>
      </c>
      <c r="G222" s="67">
        <f>G201+G192</f>
        <v>784371.95</v>
      </c>
      <c r="H222" s="40">
        <f>H180</f>
        <v>2130402.51</v>
      </c>
      <c r="I222" s="41">
        <f>I205+I207</f>
        <v>1657758.81</v>
      </c>
    </row>
    <row r="223" spans="1:9" ht="12.75">
      <c r="A223" s="35"/>
      <c r="B223" s="35"/>
      <c r="C223" s="36"/>
      <c r="D223" s="36"/>
      <c r="E223" s="36"/>
      <c r="F223" s="36"/>
      <c r="G223" s="36"/>
      <c r="H223" s="36"/>
      <c r="I223" s="36"/>
    </row>
    <row r="224" spans="3:9" ht="12.75">
      <c r="C224" s="17"/>
      <c r="D224" s="17"/>
      <c r="E224" s="17"/>
      <c r="F224" s="17"/>
      <c r="G224" s="17"/>
      <c r="H224" s="17"/>
      <c r="I224" s="17"/>
    </row>
    <row r="225" spans="3:6" ht="12.75">
      <c r="C225" s="17"/>
      <c r="D225" s="17"/>
      <c r="E225" s="24" t="s">
        <v>219</v>
      </c>
      <c r="F225" s="23">
        <v>10336533.48</v>
      </c>
    </row>
    <row r="226" spans="5:6" ht="12.75">
      <c r="E226" s="24" t="s">
        <v>220</v>
      </c>
      <c r="F226" s="23">
        <v>1590000</v>
      </c>
    </row>
    <row r="227" ht="12.75">
      <c r="F227" s="23">
        <f>SUM(F225:F226)</f>
        <v>11926533.48</v>
      </c>
    </row>
    <row r="228" ht="12.75">
      <c r="F228" s="17"/>
    </row>
    <row r="229" ht="12.75">
      <c r="F229" s="17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2013-08-19T12:11:06Z</cp:lastPrinted>
  <dcterms:created xsi:type="dcterms:W3CDTF">2008-04-04T16:04:18Z</dcterms:created>
  <dcterms:modified xsi:type="dcterms:W3CDTF">2013-11-01T06:12:07Z</dcterms:modified>
  <cp:category/>
  <cp:version/>
  <cp:contentType/>
  <cp:contentStatus/>
</cp:coreProperties>
</file>